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20" windowWidth="19440" windowHeight="12330"/>
  </bookViews>
  <sheets>
    <sheet name="Resultat" sheetId="1" r:id="rId1"/>
    <sheet name="Dataunderlag" sheetId="3" r:id="rId2"/>
    <sheet name="Blad1" sheetId="4" r:id="rId3"/>
  </sheets>
  <definedNames>
    <definedName name="_xlnm._FilterDatabase" localSheetId="0" hidden="1">Resultat!$B$7:$R$257</definedName>
  </definedNames>
  <calcPr calcId="125725"/>
</workbook>
</file>

<file path=xl/calcChain.xml><?xml version="1.0" encoding="utf-8"?>
<calcChain xmlns="http://schemas.openxmlformats.org/spreadsheetml/2006/main">
  <c r="D85" i="1"/>
  <c r="D75"/>
  <c r="D65"/>
  <c r="D55"/>
  <c r="D45"/>
  <c r="L10"/>
  <c r="L11"/>
  <c r="L12"/>
  <c r="L13"/>
  <c r="L14"/>
  <c r="L16"/>
  <c r="L20"/>
  <c r="L22"/>
  <c r="L23"/>
  <c r="L24"/>
  <c r="L25"/>
  <c r="L26"/>
  <c r="L27"/>
  <c r="L28"/>
  <c r="L29"/>
  <c r="L30"/>
  <c r="L31"/>
  <c r="L33"/>
  <c r="L34"/>
  <c r="L35"/>
  <c r="L40"/>
  <c r="L42"/>
  <c r="L44"/>
  <c r="L45"/>
  <c r="L46"/>
  <c r="L47"/>
  <c r="L48"/>
  <c r="L49"/>
  <c r="L50"/>
  <c r="L51"/>
  <c r="L53"/>
  <c r="L54"/>
  <c r="L55"/>
  <c r="L57"/>
  <c r="L58"/>
  <c r="L59"/>
  <c r="L61"/>
  <c r="L65"/>
  <c r="L67"/>
  <c r="L68"/>
  <c r="L69"/>
  <c r="L71"/>
  <c r="L72"/>
  <c r="L73"/>
  <c r="L74"/>
  <c r="L75"/>
  <c r="L76"/>
  <c r="L77"/>
  <c r="L78"/>
  <c r="L79"/>
  <c r="L82"/>
  <c r="L83"/>
  <c r="L85"/>
  <c r="L86"/>
  <c r="L88"/>
  <c r="L89"/>
  <c r="L95"/>
  <c r="L97"/>
  <c r="L98"/>
  <c r="L100"/>
  <c r="L101"/>
  <c r="L102"/>
  <c r="L103"/>
  <c r="L107"/>
  <c r="L108"/>
  <c r="L109"/>
  <c r="L110"/>
  <c r="L111"/>
  <c r="L112"/>
  <c r="L113"/>
  <c r="L114"/>
  <c r="L118"/>
  <c r="L119"/>
  <c r="L120"/>
  <c r="L122"/>
  <c r="L123"/>
  <c r="L124"/>
  <c r="L126"/>
  <c r="L130"/>
  <c r="L131"/>
  <c r="L133"/>
  <c r="L134"/>
  <c r="L135"/>
  <c r="L142"/>
  <c r="L143"/>
  <c r="L147"/>
  <c r="L149"/>
  <c r="L151"/>
  <c r="L152"/>
  <c r="L153"/>
  <c r="L154"/>
  <c r="L155"/>
  <c r="L156"/>
  <c r="L157"/>
  <c r="J10"/>
  <c r="J11"/>
  <c r="J12"/>
  <c r="J13"/>
  <c r="J14"/>
  <c r="J16"/>
  <c r="J20"/>
  <c r="J22"/>
  <c r="J23"/>
  <c r="J24"/>
  <c r="J25"/>
  <c r="J26"/>
  <c r="J27"/>
  <c r="J28"/>
  <c r="J29"/>
  <c r="J30"/>
  <c r="J31"/>
  <c r="J33"/>
  <c r="J34"/>
  <c r="J35"/>
  <c r="J40"/>
  <c r="J42"/>
  <c r="J44"/>
  <c r="J45"/>
  <c r="J46"/>
  <c r="J47"/>
  <c r="J48"/>
  <c r="J49"/>
  <c r="J50"/>
  <c r="J51"/>
  <c r="J53"/>
  <c r="J54"/>
  <c r="J55"/>
  <c r="J57"/>
  <c r="J58"/>
  <c r="J59"/>
  <c r="J61"/>
  <c r="J65"/>
  <c r="J67"/>
  <c r="J68"/>
  <c r="J69"/>
  <c r="J71"/>
  <c r="J72"/>
  <c r="J73"/>
  <c r="J74"/>
  <c r="J75"/>
  <c r="J76"/>
  <c r="J77"/>
  <c r="J78"/>
  <c r="J79"/>
  <c r="J82"/>
  <c r="J83"/>
  <c r="J85"/>
  <c r="J86"/>
  <c r="J88"/>
  <c r="J89"/>
  <c r="J95"/>
  <c r="J97"/>
  <c r="J98"/>
  <c r="J100"/>
  <c r="J101"/>
  <c r="J102"/>
  <c r="J103"/>
  <c r="J107"/>
  <c r="J108"/>
  <c r="J109"/>
  <c r="J110"/>
  <c r="J111"/>
  <c r="J112"/>
  <c r="J113"/>
  <c r="J114"/>
  <c r="J118"/>
  <c r="J119"/>
  <c r="J120"/>
  <c r="J122"/>
  <c r="J123"/>
  <c r="J124"/>
  <c r="J126"/>
  <c r="J130"/>
  <c r="J131"/>
  <c r="J133"/>
  <c r="J134"/>
  <c r="J135"/>
  <c r="J142"/>
  <c r="J143"/>
  <c r="J147"/>
  <c r="J149"/>
  <c r="J151"/>
  <c r="J152"/>
  <c r="J153"/>
  <c r="J154"/>
  <c r="J155"/>
  <c r="J156"/>
  <c r="J157"/>
  <c r="I10"/>
  <c r="I11"/>
  <c r="I12"/>
  <c r="I13"/>
  <c r="I14"/>
  <c r="I16"/>
  <c r="I22"/>
  <c r="I23"/>
  <c r="I24"/>
  <c r="I25"/>
  <c r="I26"/>
  <c r="I27"/>
  <c r="I28"/>
  <c r="I30"/>
  <c r="I31"/>
  <c r="I33"/>
  <c r="I34"/>
  <c r="I35"/>
  <c r="I40"/>
  <c r="I42"/>
  <c r="I45"/>
  <c r="I46"/>
  <c r="I47"/>
  <c r="I48"/>
  <c r="I49"/>
  <c r="I50"/>
  <c r="I51"/>
  <c r="I53"/>
  <c r="I54"/>
  <c r="I55"/>
  <c r="I57"/>
  <c r="I58"/>
  <c r="I59"/>
  <c r="I61"/>
  <c r="I67"/>
  <c r="I68"/>
  <c r="I69"/>
  <c r="I71"/>
  <c r="I72"/>
  <c r="I73"/>
  <c r="I74"/>
  <c r="I75"/>
  <c r="I76"/>
  <c r="I77"/>
  <c r="I78"/>
  <c r="I79"/>
  <c r="I82"/>
  <c r="I83"/>
  <c r="I86"/>
  <c r="I88"/>
  <c r="I89"/>
  <c r="I95"/>
  <c r="I97"/>
  <c r="I98"/>
  <c r="I101"/>
  <c r="I102"/>
  <c r="I103"/>
  <c r="I107"/>
  <c r="I108"/>
  <c r="I109"/>
  <c r="I110"/>
  <c r="I111"/>
  <c r="I112"/>
  <c r="I113"/>
  <c r="I114"/>
  <c r="I118"/>
  <c r="I119"/>
  <c r="I120"/>
  <c r="I122"/>
  <c r="I123"/>
  <c r="I124"/>
  <c r="I126"/>
  <c r="I130"/>
  <c r="I131"/>
  <c r="I133"/>
  <c r="I134"/>
  <c r="I135"/>
  <c r="I142"/>
  <c r="I143"/>
  <c r="I147"/>
  <c r="I149"/>
  <c r="I151"/>
  <c r="I152"/>
  <c r="I153"/>
  <c r="I154"/>
  <c r="I155"/>
  <c r="I156"/>
  <c r="I157"/>
  <c r="H10"/>
  <c r="H11"/>
  <c r="H12"/>
  <c r="H13"/>
  <c r="H14"/>
  <c r="H16"/>
  <c r="H20"/>
  <c r="H22"/>
  <c r="H23"/>
  <c r="H24"/>
  <c r="H25"/>
  <c r="H26"/>
  <c r="H27"/>
  <c r="H28"/>
  <c r="H29"/>
  <c r="H30"/>
  <c r="H31"/>
  <c r="H33"/>
  <c r="H34"/>
  <c r="H35"/>
  <c r="H40"/>
  <c r="H42"/>
  <c r="H44"/>
  <c r="H45"/>
  <c r="H46"/>
  <c r="H47"/>
  <c r="H48"/>
  <c r="H49"/>
  <c r="H50"/>
  <c r="H51"/>
  <c r="H53"/>
  <c r="H54"/>
  <c r="H55"/>
  <c r="H57"/>
  <c r="H58"/>
  <c r="H59"/>
  <c r="H61"/>
  <c r="H65"/>
  <c r="H67"/>
  <c r="H68"/>
  <c r="H69"/>
  <c r="H71"/>
  <c r="H72"/>
  <c r="H73"/>
  <c r="H74"/>
  <c r="H75"/>
  <c r="H76"/>
  <c r="H77"/>
  <c r="H78"/>
  <c r="H79"/>
  <c r="H82"/>
  <c r="H83"/>
  <c r="H85"/>
  <c r="H86"/>
  <c r="H88"/>
  <c r="H89"/>
  <c r="H95"/>
  <c r="H97"/>
  <c r="H98"/>
  <c r="H100"/>
  <c r="H101"/>
  <c r="H102"/>
  <c r="H103"/>
  <c r="H107"/>
  <c r="H108"/>
  <c r="H109"/>
  <c r="H110"/>
  <c r="H111"/>
  <c r="H112"/>
  <c r="H113"/>
  <c r="H114"/>
  <c r="H118"/>
  <c r="H119"/>
  <c r="H120"/>
  <c r="H122"/>
  <c r="H123"/>
  <c r="H124"/>
  <c r="H126"/>
  <c r="H130"/>
  <c r="H131"/>
  <c r="H133"/>
  <c r="H134"/>
  <c r="H135"/>
  <c r="H142"/>
  <c r="H143"/>
  <c r="H147"/>
  <c r="H149"/>
  <c r="H151"/>
  <c r="H152"/>
  <c r="H153"/>
  <c r="H154"/>
  <c r="H155"/>
  <c r="H156"/>
  <c r="H157"/>
  <c r="D10"/>
  <c r="D11"/>
  <c r="D12"/>
  <c r="D13"/>
  <c r="D16"/>
  <c r="D20"/>
  <c r="D22"/>
  <c r="D23"/>
  <c r="D24"/>
  <c r="D26"/>
  <c r="D27"/>
  <c r="D28"/>
  <c r="D29"/>
  <c r="D30"/>
  <c r="D31"/>
  <c r="D33"/>
  <c r="D40"/>
  <c r="D42"/>
  <c r="D44"/>
  <c r="D48"/>
  <c r="D49"/>
  <c r="D50"/>
  <c r="D51"/>
  <c r="D53"/>
  <c r="D54"/>
  <c r="D57"/>
  <c r="D61"/>
  <c r="D68"/>
  <c r="D69"/>
  <c r="D71"/>
  <c r="D72"/>
  <c r="D73"/>
  <c r="D77"/>
  <c r="D83"/>
  <c r="D97"/>
  <c r="D100"/>
  <c r="D103"/>
  <c r="D107"/>
  <c r="D108"/>
  <c r="D109"/>
  <c r="D110"/>
  <c r="D111"/>
  <c r="D112"/>
  <c r="D122"/>
  <c r="D123"/>
  <c r="D126"/>
  <c r="D131"/>
  <c r="D133"/>
  <c r="D134"/>
  <c r="D135"/>
  <c r="D153"/>
  <c r="D154"/>
  <c r="D155"/>
  <c r="D9"/>
  <c r="E10"/>
  <c r="E11"/>
  <c r="E12"/>
  <c r="E13"/>
  <c r="E14"/>
  <c r="E16"/>
  <c r="E20"/>
  <c r="E22"/>
  <c r="E23"/>
  <c r="E24"/>
  <c r="E25"/>
  <c r="E26"/>
  <c r="E27"/>
  <c r="E28"/>
  <c r="E29"/>
  <c r="E30"/>
  <c r="E31"/>
  <c r="E33"/>
  <c r="E34"/>
  <c r="E35"/>
  <c r="E40"/>
  <c r="E42"/>
  <c r="E44"/>
  <c r="E45"/>
  <c r="E46"/>
  <c r="E47"/>
  <c r="E48"/>
  <c r="E49"/>
  <c r="E50"/>
  <c r="E51"/>
  <c r="E53"/>
  <c r="E54"/>
  <c r="E55"/>
  <c r="E57"/>
  <c r="E58"/>
  <c r="E59"/>
  <c r="E61"/>
  <c r="E65"/>
  <c r="E67"/>
  <c r="E68"/>
  <c r="E69"/>
  <c r="E71"/>
  <c r="E72"/>
  <c r="E73"/>
  <c r="E74"/>
  <c r="E75"/>
  <c r="E76"/>
  <c r="E77"/>
  <c r="E78"/>
  <c r="E79"/>
  <c r="E82"/>
  <c r="E83"/>
  <c r="E85"/>
  <c r="E86"/>
  <c r="E88"/>
  <c r="E89"/>
  <c r="E95"/>
  <c r="E97"/>
  <c r="E98"/>
  <c r="E100"/>
  <c r="E101"/>
  <c r="E102"/>
  <c r="E103"/>
  <c r="E107"/>
  <c r="E108"/>
  <c r="E109"/>
  <c r="E110"/>
  <c r="E111"/>
  <c r="E112"/>
  <c r="E113"/>
  <c r="E114"/>
  <c r="E118"/>
  <c r="E119"/>
  <c r="E120"/>
  <c r="E122"/>
  <c r="E123"/>
  <c r="E124"/>
  <c r="E126"/>
  <c r="E130"/>
  <c r="E131"/>
  <c r="E133"/>
  <c r="E134"/>
  <c r="E135"/>
  <c r="E142"/>
  <c r="E143"/>
  <c r="E147"/>
  <c r="E149"/>
  <c r="E151"/>
  <c r="E152"/>
  <c r="E153"/>
  <c r="E154"/>
  <c r="E155"/>
  <c r="E156"/>
  <c r="E157"/>
  <c r="Q9" l="1"/>
  <c r="N9" s="1"/>
  <c r="B151"/>
  <c r="B152"/>
  <c r="B153"/>
  <c r="B154"/>
  <c r="B155"/>
  <c r="B156"/>
  <c r="B157"/>
  <c r="B158"/>
  <c r="AO157"/>
  <c r="AI157"/>
  <c r="AH157"/>
  <c r="Q157"/>
  <c r="N157" s="1"/>
  <c r="P157" s="1"/>
  <c r="AO156"/>
  <c r="AI156"/>
  <c r="AH156"/>
  <c r="Q156"/>
  <c r="N156" s="1"/>
  <c r="P156" s="1"/>
  <c r="AO155"/>
  <c r="AI155"/>
  <c r="AH155"/>
  <c r="Q155"/>
  <c r="N155" s="1"/>
  <c r="P155" s="1"/>
  <c r="AO154"/>
  <c r="AI154"/>
  <c r="AH154"/>
  <c r="Q154"/>
  <c r="N154" s="1"/>
  <c r="P154" s="1"/>
  <c r="AO153"/>
  <c r="AI153"/>
  <c r="AH153"/>
  <c r="Q153"/>
  <c r="N153" s="1"/>
  <c r="P153" s="1"/>
  <c r="AO152"/>
  <c r="AI152"/>
  <c r="AH152"/>
  <c r="Q152"/>
  <c r="N152" s="1"/>
  <c r="P152" s="1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AO142"/>
  <c r="AI142"/>
  <c r="AH142"/>
  <c r="Q142"/>
  <c r="N142" s="1"/>
  <c r="P142" s="1"/>
  <c r="AO141"/>
  <c r="AI141"/>
  <c r="AH141"/>
  <c r="AO140"/>
  <c r="AI140"/>
  <c r="AH140"/>
  <c r="AO139"/>
  <c r="AI139"/>
  <c r="AH139"/>
  <c r="AO138"/>
  <c r="AI138"/>
  <c r="AH138"/>
  <c r="AO137"/>
  <c r="AI137"/>
  <c r="AH137"/>
  <c r="AO136"/>
  <c r="AI136"/>
  <c r="AH136"/>
  <c r="AO135"/>
  <c r="AI135"/>
  <c r="AH135"/>
  <c r="Q135"/>
  <c r="N135" s="1"/>
  <c r="P135" s="1"/>
  <c r="AO134"/>
  <c r="AI134"/>
  <c r="AH134"/>
  <c r="Q134"/>
  <c r="N134" s="1"/>
  <c r="P134" s="1"/>
  <c r="AO133"/>
  <c r="AI133"/>
  <c r="AH133"/>
  <c r="Q133"/>
  <c r="N133" s="1"/>
  <c r="P133" s="1"/>
  <c r="AO132"/>
  <c r="AI132"/>
  <c r="AH132"/>
  <c r="AO131"/>
  <c r="AI131"/>
  <c r="AH131"/>
  <c r="Q131"/>
  <c r="N131" s="1"/>
  <c r="P131" s="1"/>
  <c r="AO130"/>
  <c r="AI130"/>
  <c r="AH130"/>
  <c r="Q130"/>
  <c r="N130" s="1"/>
  <c r="P130" s="1"/>
  <c r="AO129"/>
  <c r="AI129"/>
  <c r="AH129"/>
  <c r="AO128"/>
  <c r="AI128"/>
  <c r="AH128"/>
  <c r="AO127"/>
  <c r="AI127"/>
  <c r="AH127"/>
  <c r="AO126"/>
  <c r="AI126"/>
  <c r="AH126"/>
  <c r="Q126"/>
  <c r="N126" s="1"/>
  <c r="P126" s="1"/>
  <c r="AO125"/>
  <c r="AI125"/>
  <c r="AH125"/>
  <c r="AO124"/>
  <c r="AI124"/>
  <c r="AH124"/>
  <c r="Q124"/>
  <c r="N124" s="1"/>
  <c r="P124" s="1"/>
  <c r="AO123"/>
  <c r="AI123"/>
  <c r="AH123"/>
  <c r="Q123"/>
  <c r="N123" s="1"/>
  <c r="P123" s="1"/>
  <c r="AO122"/>
  <c r="AI122"/>
  <c r="AH122"/>
  <c r="Q122"/>
  <c r="N122" s="1"/>
  <c r="P122" s="1"/>
  <c r="AO121"/>
  <c r="AI121"/>
  <c r="AH121"/>
  <c r="AO120"/>
  <c r="AI120"/>
  <c r="AH120"/>
  <c r="Q120"/>
  <c r="N120" s="1"/>
  <c r="P120" s="1"/>
  <c r="AO119"/>
  <c r="AI119"/>
  <c r="AH119"/>
  <c r="Q119"/>
  <c r="N119" s="1"/>
  <c r="P119" s="1"/>
  <c r="AO118"/>
  <c r="AI118"/>
  <c r="AH118"/>
  <c r="Q118"/>
  <c r="N118" s="1"/>
  <c r="P118" s="1"/>
  <c r="AO117"/>
  <c r="AI117"/>
  <c r="AH117"/>
  <c r="AO116"/>
  <c r="AI116"/>
  <c r="AH116"/>
  <c r="AO115"/>
  <c r="AI115"/>
  <c r="AH115"/>
  <c r="AO114"/>
  <c r="AI114"/>
  <c r="AH114"/>
  <c r="Q114"/>
  <c r="N114" s="1"/>
  <c r="P114" s="1"/>
  <c r="AO113"/>
  <c r="AI113"/>
  <c r="AH113"/>
  <c r="Q113"/>
  <c r="N113" s="1"/>
  <c r="P113" s="1"/>
  <c r="AO112"/>
  <c r="AI112"/>
  <c r="AH112"/>
  <c r="Q112"/>
  <c r="N112" s="1"/>
  <c r="P112" s="1"/>
  <c r="AO111"/>
  <c r="AI111"/>
  <c r="AH111"/>
  <c r="Q111"/>
  <c r="N111" s="1"/>
  <c r="P111" s="1"/>
  <c r="AO110"/>
  <c r="AI110"/>
  <c r="AH110"/>
  <c r="Q110"/>
  <c r="N110" s="1"/>
  <c r="P110" s="1"/>
  <c r="AO109"/>
  <c r="AI109"/>
  <c r="AH109"/>
  <c r="Q109"/>
  <c r="N109" s="1"/>
  <c r="P109" s="1"/>
  <c r="AO108"/>
  <c r="AI108"/>
  <c r="AH108"/>
  <c r="Q108"/>
  <c r="N108" s="1"/>
  <c r="P108" s="1"/>
  <c r="AO107"/>
  <c r="AI107"/>
  <c r="AH107"/>
  <c r="Q107"/>
  <c r="N107" s="1"/>
  <c r="P107" s="1"/>
  <c r="AO106"/>
  <c r="AI106"/>
  <c r="AH106"/>
  <c r="AO105"/>
  <c r="AI105"/>
  <c r="AH105"/>
  <c r="AO104"/>
  <c r="AI104"/>
  <c r="AH104"/>
  <c r="AO103"/>
  <c r="AI103"/>
  <c r="AH103"/>
  <c r="Q103"/>
  <c r="N103" s="1"/>
  <c r="P103" s="1"/>
  <c r="AO102"/>
  <c r="AI102"/>
  <c r="AH102"/>
  <c r="Q102"/>
  <c r="N102" s="1"/>
  <c r="P102" s="1"/>
  <c r="AO101"/>
  <c r="AI101"/>
  <c r="AH101"/>
  <c r="Q101"/>
  <c r="N101" s="1"/>
  <c r="P101" s="1"/>
  <c r="AO100"/>
  <c r="AI100"/>
  <c r="AH100"/>
  <c r="Q100"/>
  <c r="N100" s="1"/>
  <c r="P100" s="1"/>
  <c r="AO99"/>
  <c r="AI99"/>
  <c r="AH99"/>
  <c r="AO98"/>
  <c r="AI98"/>
  <c r="AH98"/>
  <c r="Q98"/>
  <c r="N98" s="1"/>
  <c r="P98" s="1"/>
  <c r="AO97"/>
  <c r="AI97"/>
  <c r="AH97"/>
  <c r="Q97"/>
  <c r="N97" s="1"/>
  <c r="P97" s="1"/>
  <c r="AO96"/>
  <c r="AI96"/>
  <c r="AH96"/>
  <c r="AO95"/>
  <c r="AI95"/>
  <c r="AH95"/>
  <c r="Q95"/>
  <c r="N95" s="1"/>
  <c r="P95" s="1"/>
  <c r="AO94"/>
  <c r="AI94"/>
  <c r="AH94"/>
  <c r="AO93"/>
  <c r="AI93"/>
  <c r="AH93"/>
  <c r="AO92"/>
  <c r="AI92"/>
  <c r="AH92"/>
  <c r="AO91"/>
  <c r="AI91"/>
  <c r="AH91"/>
  <c r="AO90"/>
  <c r="AI90"/>
  <c r="AH90"/>
  <c r="AO89"/>
  <c r="AI89"/>
  <c r="AH89"/>
  <c r="Q89"/>
  <c r="N89" s="1"/>
  <c r="P89" s="1"/>
  <c r="AO88"/>
  <c r="AI88"/>
  <c r="AH88"/>
  <c r="Q88"/>
  <c r="N88" s="1"/>
  <c r="P88" s="1"/>
  <c r="AO87"/>
  <c r="AI87"/>
  <c r="AH87"/>
  <c r="AO86"/>
  <c r="AI86"/>
  <c r="AH86"/>
  <c r="Q86"/>
  <c r="N86" s="1"/>
  <c r="P86" s="1"/>
  <c r="AO85"/>
  <c r="AI85"/>
  <c r="AH85"/>
  <c r="Q85"/>
  <c r="N85" s="1"/>
  <c r="P85" s="1"/>
  <c r="AO84"/>
  <c r="AI84"/>
  <c r="AH84"/>
  <c r="AO83"/>
  <c r="AI83"/>
  <c r="AH83"/>
  <c r="Q83"/>
  <c r="N83" s="1"/>
  <c r="P83" s="1"/>
  <c r="AO82"/>
  <c r="AI82"/>
  <c r="AH82"/>
  <c r="Q82"/>
  <c r="N82" s="1"/>
  <c r="P82" s="1"/>
  <c r="AO81"/>
  <c r="AI81"/>
  <c r="AH81"/>
  <c r="AO80"/>
  <c r="AI80"/>
  <c r="AH80"/>
  <c r="AO79"/>
  <c r="AI79"/>
  <c r="AH79"/>
  <c r="Q79"/>
  <c r="N79" s="1"/>
  <c r="P79" s="1"/>
  <c r="AO78"/>
  <c r="AI78"/>
  <c r="AH78"/>
  <c r="Q78"/>
  <c r="N78" s="1"/>
  <c r="P78" s="1"/>
  <c r="AO77"/>
  <c r="AI77"/>
  <c r="AH77"/>
  <c r="Q77"/>
  <c r="N77" s="1"/>
  <c r="P77" s="1"/>
  <c r="AO76"/>
  <c r="AI76"/>
  <c r="AH76"/>
  <c r="Q76"/>
  <c r="N76" s="1"/>
  <c r="P76" s="1"/>
  <c r="AO75"/>
  <c r="AI75"/>
  <c r="AH75"/>
  <c r="Q75"/>
  <c r="N75" s="1"/>
  <c r="P75" s="1"/>
  <c r="AO74"/>
  <c r="AI74"/>
  <c r="AH74"/>
  <c r="Q74"/>
  <c r="N74" s="1"/>
  <c r="P74" s="1"/>
  <c r="AO73"/>
  <c r="AI73"/>
  <c r="AH73"/>
  <c r="Q73"/>
  <c r="N73" s="1"/>
  <c r="P73" s="1"/>
  <c r="AO72"/>
  <c r="AI72"/>
  <c r="AH72"/>
  <c r="Q72"/>
  <c r="N72" s="1"/>
  <c r="P72" s="1"/>
  <c r="AO71"/>
  <c r="AI71"/>
  <c r="AH71"/>
  <c r="Q71"/>
  <c r="N71" s="1"/>
  <c r="P71" s="1"/>
  <c r="AO70"/>
  <c r="AI70"/>
  <c r="AH70"/>
  <c r="AO69"/>
  <c r="AI69"/>
  <c r="AH69"/>
  <c r="Q69"/>
  <c r="N69" s="1"/>
  <c r="P69" s="1"/>
  <c r="AO68"/>
  <c r="AI68"/>
  <c r="AH68"/>
  <c r="Q68"/>
  <c r="N68" s="1"/>
  <c r="P68" s="1"/>
  <c r="AO67"/>
  <c r="AI67"/>
  <c r="AH67"/>
  <c r="Q67"/>
  <c r="N67" s="1"/>
  <c r="P67" s="1"/>
  <c r="AO66"/>
  <c r="AI66"/>
  <c r="AH66"/>
  <c r="AO65"/>
  <c r="AI65"/>
  <c r="AH65"/>
  <c r="Q65"/>
  <c r="N65" s="1"/>
  <c r="P65" s="1"/>
  <c r="AO64"/>
  <c r="AI64"/>
  <c r="AH64"/>
  <c r="AO63"/>
  <c r="AI63"/>
  <c r="AH63"/>
  <c r="AO62"/>
  <c r="AI62"/>
  <c r="AH62"/>
  <c r="AO61"/>
  <c r="AI61"/>
  <c r="AH61"/>
  <c r="Q61"/>
  <c r="N61" s="1"/>
  <c r="P61" s="1"/>
  <c r="AO60"/>
  <c r="AI60"/>
  <c r="AH60"/>
  <c r="AO59"/>
  <c r="AI59"/>
  <c r="AH59"/>
  <c r="Q59"/>
  <c r="N59" s="1"/>
  <c r="P59" s="1"/>
  <c r="AO58"/>
  <c r="AI58"/>
  <c r="AH58"/>
  <c r="Q58"/>
  <c r="N58" s="1"/>
  <c r="P58" s="1"/>
  <c r="AO57"/>
  <c r="AI57"/>
  <c r="AH57"/>
  <c r="Q57"/>
  <c r="N57" s="1"/>
  <c r="P57" s="1"/>
  <c r="AO56"/>
  <c r="AI56"/>
  <c r="AH56"/>
  <c r="AO55"/>
  <c r="AI55"/>
  <c r="AH55"/>
  <c r="Q55"/>
  <c r="N55" s="1"/>
  <c r="P55" s="1"/>
  <c r="AO54"/>
  <c r="AI54"/>
  <c r="AH54"/>
  <c r="Q54"/>
  <c r="N54" s="1"/>
  <c r="P54" s="1"/>
  <c r="AO53"/>
  <c r="AI53"/>
  <c r="AH53"/>
  <c r="Q53"/>
  <c r="N53" s="1"/>
  <c r="P53" s="1"/>
  <c r="AO52"/>
  <c r="AI52"/>
  <c r="AH52"/>
  <c r="AO51"/>
  <c r="AI51"/>
  <c r="AH51"/>
  <c r="Q51"/>
  <c r="N51" s="1"/>
  <c r="P51" s="1"/>
  <c r="AO50"/>
  <c r="AI50"/>
  <c r="AH50"/>
  <c r="Q50"/>
  <c r="N50" s="1"/>
  <c r="P50" s="1"/>
  <c r="AO49"/>
  <c r="AI49"/>
  <c r="AH49"/>
  <c r="Q49"/>
  <c r="N49" s="1"/>
  <c r="P49" s="1"/>
  <c r="AO48"/>
  <c r="AI48"/>
  <c r="AH48"/>
  <c r="Q48"/>
  <c r="N48" s="1"/>
  <c r="P48" s="1"/>
  <c r="AO47"/>
  <c r="AI47"/>
  <c r="AH47"/>
  <c r="Q47"/>
  <c r="N47" s="1"/>
  <c r="P47" s="1"/>
  <c r="B9" l="1"/>
  <c r="AO46"/>
  <c r="AI46"/>
  <c r="AH46"/>
  <c r="Q46"/>
  <c r="N46" s="1"/>
  <c r="P46" s="1"/>
  <c r="AO45"/>
  <c r="AI45"/>
  <c r="AH45"/>
  <c r="Q45"/>
  <c r="N45" s="1"/>
  <c r="P45" s="1"/>
  <c r="AO44"/>
  <c r="AI44"/>
  <c r="AH44"/>
  <c r="Q44"/>
  <c r="N44" s="1"/>
  <c r="P44" s="1"/>
  <c r="AO43"/>
  <c r="AI43"/>
  <c r="AH43"/>
  <c r="AO42"/>
  <c r="AI42"/>
  <c r="AH42"/>
  <c r="Q42"/>
  <c r="N42" s="1"/>
  <c r="P42" s="1"/>
  <c r="AO41"/>
  <c r="AI41"/>
  <c r="AH41"/>
  <c r="AO40"/>
  <c r="AI40"/>
  <c r="AH40"/>
  <c r="Q40"/>
  <c r="N40" s="1"/>
  <c r="P40" s="1"/>
  <c r="AO39"/>
  <c r="AI39"/>
  <c r="AH39"/>
  <c r="AO38"/>
  <c r="AI38"/>
  <c r="AH38"/>
  <c r="AO37"/>
  <c r="AI37"/>
  <c r="AH37"/>
  <c r="AO36"/>
  <c r="AI36"/>
  <c r="AH36"/>
  <c r="AO35"/>
  <c r="AI35"/>
  <c r="AH35"/>
  <c r="Q35"/>
  <c r="N35" s="1"/>
  <c r="P35" s="1"/>
  <c r="AO34"/>
  <c r="AI34"/>
  <c r="AH34"/>
  <c r="Q34"/>
  <c r="N34" s="1"/>
  <c r="P34" s="1"/>
  <c r="AO22" l="1"/>
  <c r="AO24"/>
  <c r="AO25"/>
  <c r="AO26"/>
  <c r="AO145"/>
  <c r="AO146"/>
  <c r="AO147"/>
  <c r="AI147"/>
  <c r="AH147"/>
  <c r="Q147"/>
  <c r="N147" s="1"/>
  <c r="P147" s="1"/>
  <c r="AI146"/>
  <c r="AH146"/>
  <c r="AI145"/>
  <c r="AH145"/>
  <c r="AO144"/>
  <c r="AI144"/>
  <c r="AH144"/>
  <c r="AO143"/>
  <c r="AI143"/>
  <c r="AH143"/>
  <c r="Q143"/>
  <c r="N143" s="1"/>
  <c r="P143" s="1"/>
  <c r="AO33"/>
  <c r="AI33"/>
  <c r="AH33"/>
  <c r="Q33"/>
  <c r="N33" s="1"/>
  <c r="AO32"/>
  <c r="AI32"/>
  <c r="AH32"/>
  <c r="AO31"/>
  <c r="AI31"/>
  <c r="AH31"/>
  <c r="Q31"/>
  <c r="N31" s="1"/>
  <c r="P31" s="1"/>
  <c r="AO30"/>
  <c r="AI30"/>
  <c r="AH30"/>
  <c r="Q30"/>
  <c r="N30" s="1"/>
  <c r="P30" s="1"/>
  <c r="AO29"/>
  <c r="AI29"/>
  <c r="AH29"/>
  <c r="Q29"/>
  <c r="N29" s="1"/>
  <c r="P29" s="1"/>
  <c r="AO28"/>
  <c r="AI28"/>
  <c r="AH28"/>
  <c r="Q28"/>
  <c r="N28" s="1"/>
  <c r="P28" s="1"/>
  <c r="AO27"/>
  <c r="AI27"/>
  <c r="AH27"/>
  <c r="Q27"/>
  <c r="N27" s="1"/>
  <c r="P27" s="1"/>
  <c r="AI26"/>
  <c r="AH26"/>
  <c r="Q26"/>
  <c r="N26" s="1"/>
  <c r="P26" s="1"/>
  <c r="AI25"/>
  <c r="AH25"/>
  <c r="Q25"/>
  <c r="N25" s="1"/>
  <c r="P25" s="1"/>
  <c r="AI24"/>
  <c r="AH24"/>
  <c r="Q24"/>
  <c r="N24" s="1"/>
  <c r="P24" s="1"/>
  <c r="AO23"/>
  <c r="AI23"/>
  <c r="AH23"/>
  <c r="Q23"/>
  <c r="N23" s="1"/>
  <c r="P23" s="1"/>
  <c r="AI22"/>
  <c r="AH22"/>
  <c r="Q22"/>
  <c r="N22" s="1"/>
  <c r="P22" s="1"/>
  <c r="P33" l="1"/>
  <c r="H159" l="1"/>
  <c r="AO10" l="1"/>
  <c r="AO11"/>
  <c r="AO12"/>
  <c r="AO13"/>
  <c r="AO14"/>
  <c r="AO15"/>
  <c r="AO16"/>
  <c r="AO17"/>
  <c r="AO18"/>
  <c r="AO19"/>
  <c r="AO20"/>
  <c r="AO21"/>
  <c r="AO148"/>
  <c r="AO149"/>
  <c r="AO150"/>
  <c r="AO151"/>
  <c r="AO158"/>
  <c r="AO9"/>
  <c r="P9"/>
  <c r="AI19" l="1"/>
  <c r="AI20"/>
  <c r="AI21"/>
  <c r="AI148"/>
  <c r="AI149"/>
  <c r="AI150"/>
  <c r="AI151"/>
  <c r="AI158"/>
  <c r="AH19" l="1"/>
  <c r="AH20"/>
  <c r="AH21"/>
  <c r="AH148"/>
  <c r="AH149"/>
  <c r="AH150"/>
  <c r="AH151"/>
  <c r="AH158"/>
  <c r="AJ7"/>
  <c r="AC159"/>
  <c r="E166"/>
  <c r="Q173" s="1"/>
  <c r="P161"/>
  <c r="P162"/>
  <c r="P163"/>
  <c r="P164"/>
  <c r="P165"/>
  <c r="P166"/>
  <c r="P167"/>
  <c r="P168"/>
  <c r="P169"/>
  <c r="P170"/>
  <c r="P171"/>
  <c r="P172"/>
  <c r="P173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Q161"/>
  <c r="Q11"/>
  <c r="N11" s="1"/>
  <c r="P11" s="1"/>
  <c r="Q12"/>
  <c r="N12" s="1"/>
  <c r="P12" s="1"/>
  <c r="Q13"/>
  <c r="N13" s="1"/>
  <c r="P13" s="1"/>
  <c r="Q14"/>
  <c r="N14" s="1"/>
  <c r="P14" s="1"/>
  <c r="Q16"/>
  <c r="N16" s="1"/>
  <c r="P16" s="1"/>
  <c r="Q20"/>
  <c r="N20" s="1"/>
  <c r="P20" s="1"/>
  <c r="Q149"/>
  <c r="N149" s="1"/>
  <c r="P149" s="1"/>
  <c r="Q151"/>
  <c r="N151" s="1"/>
  <c r="P151" s="1"/>
  <c r="Q162"/>
  <c r="Q163"/>
  <c r="Q164"/>
  <c r="Q165"/>
  <c r="Q166"/>
  <c r="Q167"/>
  <c r="Q168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I159"/>
  <c r="AH10" l="1"/>
  <c r="AI10" s="1"/>
  <c r="AH9"/>
  <c r="AI9" s="1"/>
  <c r="AH15"/>
  <c r="AI15" s="1"/>
  <c r="AH16"/>
  <c r="AI16" s="1"/>
  <c r="AH12"/>
  <c r="AI12" s="1"/>
  <c r="AH11"/>
  <c r="AI11" s="1"/>
  <c r="AH17"/>
  <c r="AI17" s="1"/>
  <c r="AH13"/>
  <c r="AI13" s="1"/>
  <c r="AH18"/>
  <c r="AI18" s="1"/>
  <c r="AH14"/>
  <c r="AI14" s="1"/>
  <c r="Q10" l="1"/>
  <c r="N10" s="1"/>
  <c r="E162"/>
  <c r="Q160"/>
  <c r="E164" l="1"/>
  <c r="Q171" s="1"/>
  <c r="Q257"/>
  <c r="P10"/>
  <c r="N159"/>
  <c r="P160" s="1"/>
  <c r="Q169"/>
  <c r="E163"/>
  <c r="Q170" s="1"/>
  <c r="H173" l="1"/>
  <c r="J172"/>
  <c r="J171"/>
  <c r="E165"/>
  <c r="X71" l="1"/>
  <c r="R9"/>
  <c r="X9"/>
  <c r="X151"/>
  <c r="R114"/>
  <c r="S114" s="1"/>
  <c r="X147"/>
  <c r="X13"/>
  <c r="X44"/>
  <c r="R85"/>
  <c r="S85" s="1"/>
  <c r="R10"/>
  <c r="Y10" s="1"/>
  <c r="R20"/>
  <c r="R24"/>
  <c r="Y24" s="1"/>
  <c r="X34"/>
  <c r="R103"/>
  <c r="Y103" s="1"/>
  <c r="R152"/>
  <c r="Y152" s="1"/>
  <c r="X29"/>
  <c r="R123"/>
  <c r="Y123" s="1"/>
  <c r="X154"/>
  <c r="R131"/>
  <c r="R16"/>
  <c r="Y16" s="1"/>
  <c r="X12"/>
  <c r="X28"/>
  <c r="R61"/>
  <c r="Y61" s="1"/>
  <c r="X119"/>
  <c r="R112"/>
  <c r="Y112" s="1"/>
  <c r="X30"/>
  <c r="R44"/>
  <c r="S44" s="1"/>
  <c r="R107"/>
  <c r="S107" s="1"/>
  <c r="X155"/>
  <c r="X131"/>
  <c r="X130"/>
  <c r="X107"/>
  <c r="R47"/>
  <c r="S47" s="1"/>
  <c r="R143"/>
  <c r="S143" s="1"/>
  <c r="R34"/>
  <c r="Y34" s="1"/>
  <c r="R142"/>
  <c r="Y142" s="1"/>
  <c r="X122"/>
  <c r="R95"/>
  <c r="Y95" s="1"/>
  <c r="X103"/>
  <c r="X110"/>
  <c r="X72"/>
  <c r="R14"/>
  <c r="S14" s="1"/>
  <c r="R30"/>
  <c r="S30" s="1"/>
  <c r="R28"/>
  <c r="Y28" s="1"/>
  <c r="X25"/>
  <c r="R40"/>
  <c r="S40" s="1"/>
  <c r="X114"/>
  <c r="R155"/>
  <c r="Y155" s="1"/>
  <c r="X85"/>
  <c r="X113"/>
  <c r="R68"/>
  <c r="Y68" s="1"/>
  <c r="R53"/>
  <c r="S53" s="1"/>
  <c r="X86"/>
  <c r="X95"/>
  <c r="X74"/>
  <c r="R77"/>
  <c r="S77" s="1"/>
  <c r="R78"/>
  <c r="Y78" s="1"/>
  <c r="R83"/>
  <c r="Y83" s="1"/>
  <c r="R55"/>
  <c r="S55" s="1"/>
  <c r="X54"/>
  <c r="X59"/>
  <c r="X67"/>
  <c r="X48"/>
  <c r="R133"/>
  <c r="Y133" s="1"/>
  <c r="X142"/>
  <c r="X152"/>
  <c r="X126"/>
  <c r="R154"/>
  <c r="S154" s="1"/>
  <c r="R82"/>
  <c r="S82" s="1"/>
  <c r="X68"/>
  <c r="X14"/>
  <c r="R147"/>
  <c r="Y147" s="1"/>
  <c r="X22"/>
  <c r="R26"/>
  <c r="S26" s="1"/>
  <c r="R22"/>
  <c r="S22" s="1"/>
  <c r="X42"/>
  <c r="R88"/>
  <c r="S88" s="1"/>
  <c r="R122"/>
  <c r="Y122" s="1"/>
  <c r="X101"/>
  <c r="X98"/>
  <c r="X50"/>
  <c r="X157"/>
  <c r="X47"/>
  <c r="X134"/>
  <c r="X61"/>
  <c r="X55"/>
  <c r="R102"/>
  <c r="S102" s="1"/>
  <c r="X53"/>
  <c r="R59"/>
  <c r="S59" s="1"/>
  <c r="X124"/>
  <c r="R71"/>
  <c r="S71" s="1"/>
  <c r="X75"/>
  <c r="X10"/>
  <c r="R149"/>
  <c r="Y149" s="1"/>
  <c r="R13"/>
  <c r="Y13" s="1"/>
  <c r="R11"/>
  <c r="S11" s="1"/>
  <c r="R31"/>
  <c r="Y31" s="1"/>
  <c r="X31"/>
  <c r="R33"/>
  <c r="S33" s="1"/>
  <c r="X24"/>
  <c r="R25"/>
  <c r="Y25" s="1"/>
  <c r="X27"/>
  <c r="X45"/>
  <c r="R42"/>
  <c r="Y42" s="1"/>
  <c r="R45"/>
  <c r="S45" s="1"/>
  <c r="X46"/>
  <c r="R73"/>
  <c r="Y73" s="1"/>
  <c r="R51"/>
  <c r="S51" s="1"/>
  <c r="R108"/>
  <c r="S108" s="1"/>
  <c r="R126"/>
  <c r="Y126" s="1"/>
  <c r="R124"/>
  <c r="Y124" s="1"/>
  <c r="R156"/>
  <c r="S156" s="1"/>
  <c r="R89"/>
  <c r="S89" s="1"/>
  <c r="X156"/>
  <c r="R100"/>
  <c r="Y100" s="1"/>
  <c r="R134"/>
  <c r="Y134" s="1"/>
  <c r="X153"/>
  <c r="R54"/>
  <c r="S54" s="1"/>
  <c r="R76"/>
  <c r="Y76" s="1"/>
  <c r="X100"/>
  <c r="R58"/>
  <c r="Y58" s="1"/>
  <c r="R101"/>
  <c r="Y101" s="1"/>
  <c r="R135"/>
  <c r="S135" s="1"/>
  <c r="R113"/>
  <c r="S113" s="1"/>
  <c r="X120"/>
  <c r="R109"/>
  <c r="Y109" s="1"/>
  <c r="R48"/>
  <c r="S48" s="1"/>
  <c r="R118"/>
  <c r="Y118" s="1"/>
  <c r="X123"/>
  <c r="R111"/>
  <c r="Y111" s="1"/>
  <c r="R157"/>
  <c r="Y157" s="1"/>
  <c r="R119"/>
  <c r="Y119" s="1"/>
  <c r="R86"/>
  <c r="S86" s="1"/>
  <c r="R72"/>
  <c r="Y72" s="1"/>
  <c r="X73"/>
  <c r="X65"/>
  <c r="X77"/>
  <c r="X57"/>
  <c r="X82"/>
  <c r="R75"/>
  <c r="S75" s="1"/>
  <c r="X76"/>
  <c r="X79"/>
  <c r="R151"/>
  <c r="Y151" s="1"/>
  <c r="X149"/>
  <c r="X16"/>
  <c r="R12"/>
  <c r="S12" s="1"/>
  <c r="X11"/>
  <c r="X20"/>
  <c r="R23"/>
  <c r="Y23" s="1"/>
  <c r="X23"/>
  <c r="X33"/>
  <c r="R29"/>
  <c r="Y29" s="1"/>
  <c r="R27"/>
  <c r="S27" s="1"/>
  <c r="X143"/>
  <c r="X26"/>
  <c r="X35"/>
  <c r="R46"/>
  <c r="Y46" s="1"/>
  <c r="R35"/>
  <c r="Y35" s="1"/>
  <c r="X40"/>
  <c r="R120"/>
  <c r="Y120" s="1"/>
  <c r="R97"/>
  <c r="S97" s="1"/>
  <c r="X88"/>
  <c r="X78"/>
  <c r="X97"/>
  <c r="X133"/>
  <c r="R130"/>
  <c r="Y130" s="1"/>
  <c r="X118"/>
  <c r="X89"/>
  <c r="X111"/>
  <c r="X112"/>
  <c r="X51"/>
  <c r="R67"/>
  <c r="Y67" s="1"/>
  <c r="R69"/>
  <c r="S69" s="1"/>
  <c r="R50"/>
  <c r="Y50" s="1"/>
  <c r="X49"/>
  <c r="R110"/>
  <c r="S110" s="1"/>
  <c r="R98"/>
  <c r="Y98" s="1"/>
  <c r="X83"/>
  <c r="X69"/>
  <c r="X135"/>
  <c r="X108"/>
  <c r="R74"/>
  <c r="Y74" s="1"/>
  <c r="X109"/>
  <c r="R153"/>
  <c r="Y153" s="1"/>
  <c r="X102"/>
  <c r="R49"/>
  <c r="S49" s="1"/>
  <c r="R57"/>
  <c r="Y57" s="1"/>
  <c r="X58"/>
  <c r="R65"/>
  <c r="Y65" s="1"/>
  <c r="R79"/>
  <c r="Y79" s="1"/>
  <c r="Y53"/>
  <c r="S152"/>
  <c r="Y131"/>
  <c r="S131"/>
  <c r="S61"/>
  <c r="Y44"/>
  <c r="S20"/>
  <c r="Y20"/>
  <c r="S155" l="1"/>
  <c r="S111"/>
  <c r="S122"/>
  <c r="S151"/>
  <c r="S157"/>
  <c r="S9"/>
  <c r="Y9"/>
  <c r="S72"/>
  <c r="S95"/>
  <c r="Y40"/>
  <c r="S118"/>
  <c r="Y75"/>
  <c r="Y51"/>
  <c r="S23"/>
  <c r="S119"/>
  <c r="Y113"/>
  <c r="Y107"/>
  <c r="Y156"/>
  <c r="S142"/>
  <c r="S24"/>
  <c r="Y59"/>
  <c r="Y77"/>
  <c r="Y110"/>
  <c r="S134"/>
  <c r="S42"/>
  <c r="Y88"/>
  <c r="S31"/>
  <c r="Y11"/>
  <c r="S133"/>
  <c r="S67"/>
  <c r="Y85"/>
  <c r="S78"/>
  <c r="Y47"/>
  <c r="S16"/>
  <c r="S28"/>
  <c r="Y114"/>
  <c r="S120"/>
  <c r="Y108"/>
  <c r="S112"/>
  <c r="S65"/>
  <c r="S29"/>
  <c r="S147"/>
  <c r="Y154"/>
  <c r="Y27"/>
  <c r="S123"/>
  <c r="Y89"/>
  <c r="S10"/>
  <c r="Y14"/>
  <c r="Y143"/>
  <c r="Y82"/>
  <c r="S103"/>
  <c r="S83"/>
  <c r="Y49"/>
  <c r="Y69"/>
  <c r="Y26"/>
  <c r="S46"/>
  <c r="S100"/>
  <c r="S34"/>
  <c r="S153"/>
  <c r="S76"/>
  <c r="S74"/>
  <c r="Y33"/>
  <c r="S73"/>
  <c r="S13"/>
  <c r="Y30"/>
  <c r="Y22"/>
  <c r="Y71"/>
  <c r="Y102"/>
  <c r="Y55"/>
  <c r="Y48"/>
  <c r="Y135"/>
  <c r="S124"/>
  <c r="S68"/>
  <c r="S57"/>
  <c r="S101"/>
  <c r="Y12"/>
  <c r="S25"/>
  <c r="S50"/>
  <c r="S35"/>
  <c r="Y54"/>
  <c r="S126"/>
  <c r="Y45"/>
  <c r="S79"/>
  <c r="S98"/>
  <c r="Y97"/>
  <c r="S149"/>
  <c r="S130"/>
  <c r="Y86"/>
  <c r="S109"/>
  <c r="S58"/>
  <c r="E167" l="1"/>
  <c r="E168" s="1"/>
  <c r="U9" l="1"/>
  <c r="T9"/>
  <c r="T135"/>
  <c r="U114"/>
  <c r="T110"/>
  <c r="T152"/>
  <c r="U142"/>
  <c r="U111"/>
  <c r="U75"/>
  <c r="U65"/>
  <c r="U118"/>
  <c r="U103"/>
  <c r="U76"/>
  <c r="U67"/>
  <c r="U135"/>
  <c r="T130"/>
  <c r="U110"/>
  <c r="T103"/>
  <c r="T156"/>
  <c r="U122"/>
  <c r="T114"/>
  <c r="T98"/>
  <c r="T88"/>
  <c r="U79"/>
  <c r="U71"/>
  <c r="U57"/>
  <c r="T134"/>
  <c r="U130"/>
  <c r="T122"/>
  <c r="T109"/>
  <c r="U82"/>
  <c r="U72"/>
  <c r="U58"/>
  <c r="T95"/>
  <c r="T155"/>
  <c r="U97"/>
  <c r="T51"/>
  <c r="U89"/>
  <c r="U101"/>
  <c r="T48"/>
  <c r="T78"/>
  <c r="T53"/>
  <c r="T77"/>
  <c r="U68"/>
  <c r="U77"/>
  <c r="U134"/>
  <c r="T61"/>
  <c r="U95"/>
  <c r="T59"/>
  <c r="T100"/>
  <c r="U69"/>
  <c r="U59"/>
  <c r="T47"/>
  <c r="T86"/>
  <c r="U51"/>
  <c r="T54"/>
  <c r="U154"/>
  <c r="U153"/>
  <c r="U61"/>
  <c r="T131"/>
  <c r="U123"/>
  <c r="T124"/>
  <c r="U119"/>
  <c r="T102"/>
  <c r="T153"/>
  <c r="T79"/>
  <c r="U126"/>
  <c r="T67"/>
  <c r="U78"/>
  <c r="U98"/>
  <c r="U113"/>
  <c r="T133"/>
  <c r="U155"/>
  <c r="T97"/>
  <c r="T49"/>
  <c r="U100"/>
  <c r="U124"/>
  <c r="T101"/>
  <c r="U48"/>
  <c r="T69"/>
  <c r="U85"/>
  <c r="T50"/>
  <c r="T68"/>
  <c r="T58"/>
  <c r="T65"/>
  <c r="T75"/>
  <c r="T85"/>
  <c r="T142"/>
  <c r="T107"/>
  <c r="U53"/>
  <c r="T73"/>
  <c r="U120"/>
  <c r="U74"/>
  <c r="T82"/>
  <c r="U88"/>
  <c r="U107"/>
  <c r="U108"/>
  <c r="U131"/>
  <c r="U133"/>
  <c r="T76"/>
  <c r="U73"/>
  <c r="T113"/>
  <c r="U49"/>
  <c r="U83"/>
  <c r="T119"/>
  <c r="T55"/>
  <c r="T112"/>
  <c r="U157"/>
  <c r="T57"/>
  <c r="T111"/>
  <c r="T74"/>
  <c r="T89"/>
  <c r="T72"/>
  <c r="T118"/>
  <c r="U156"/>
  <c r="U47"/>
  <c r="U86"/>
  <c r="U54"/>
  <c r="T126"/>
  <c r="U102"/>
  <c r="T154"/>
  <c r="U55"/>
  <c r="U112"/>
  <c r="T157"/>
  <c r="T71"/>
  <c r="U109"/>
  <c r="U50"/>
  <c r="T83"/>
  <c r="T123"/>
  <c r="T108"/>
  <c r="T120"/>
  <c r="U152"/>
  <c r="T40"/>
  <c r="T46"/>
  <c r="T42"/>
  <c r="T34"/>
  <c r="T44"/>
  <c r="T35"/>
  <c r="T45"/>
  <c r="U42"/>
  <c r="U40"/>
  <c r="U46"/>
  <c r="U34"/>
  <c r="U44"/>
  <c r="U35"/>
  <c r="U45"/>
  <c r="U28"/>
  <c r="U24"/>
  <c r="T26"/>
  <c r="U27"/>
  <c r="U22"/>
  <c r="U23"/>
  <c r="U30"/>
  <c r="U31"/>
  <c r="U147"/>
  <c r="T24"/>
  <c r="T147"/>
  <c r="T29"/>
  <c r="T22"/>
  <c r="T23"/>
  <c r="T30"/>
  <c r="T31"/>
  <c r="U25"/>
  <c r="U33"/>
  <c r="U26"/>
  <c r="T27"/>
  <c r="U143"/>
  <c r="T25"/>
  <c r="T28"/>
  <c r="T33"/>
  <c r="U29"/>
  <c r="T143"/>
  <c r="U20"/>
  <c r="T20"/>
  <c r="T14"/>
  <c r="U14"/>
  <c r="U11"/>
  <c r="T13"/>
  <c r="U12"/>
  <c r="U13"/>
  <c r="T11"/>
  <c r="T12"/>
  <c r="L172"/>
  <c r="Q172" s="1"/>
  <c r="T151"/>
  <c r="U151"/>
  <c r="L171"/>
  <c r="U149"/>
  <c r="T149"/>
  <c r="T16"/>
  <c r="U16"/>
  <c r="U10"/>
  <c r="T10"/>
</calcChain>
</file>

<file path=xl/sharedStrings.xml><?xml version="1.0" encoding="utf-8"?>
<sst xmlns="http://schemas.openxmlformats.org/spreadsheetml/2006/main" count="547" uniqueCount="278">
  <si>
    <t>Inventeringsår:</t>
  </si>
  <si>
    <t>trakt</t>
  </si>
  <si>
    <t>Namn på trakt</t>
  </si>
  <si>
    <t>Ackumuleringsperiod</t>
  </si>
  <si>
    <t>±</t>
  </si>
  <si>
    <t>Totalt antal provytor</t>
  </si>
  <si>
    <t>Antal inventerade provytor</t>
  </si>
  <si>
    <t>Andel inventerade ytor</t>
  </si>
  <si>
    <t>Medel antal älgar</t>
  </si>
  <si>
    <t>Områdesnamn:</t>
  </si>
  <si>
    <t>Totalt:</t>
  </si>
  <si>
    <t>Medel:</t>
  </si>
  <si>
    <t>(P)</t>
  </si>
  <si>
    <t>(S)</t>
  </si>
  <si>
    <t>(T)</t>
  </si>
  <si>
    <t>Standard error (SE)</t>
  </si>
  <si>
    <t>S x 100 000  /  P x D x T</t>
  </si>
  <si>
    <t>Älgar/1000 ha =</t>
  </si>
  <si>
    <t xml:space="preserve">Spillningshögar per dygn (D) = </t>
  </si>
  <si>
    <t>Ansvarigt jaktområde</t>
  </si>
  <si>
    <t>Antal provytor</t>
  </si>
  <si>
    <t>Rensnings- datum</t>
  </si>
  <si>
    <t>Inventerings- datum</t>
  </si>
  <si>
    <t>Antal spilln.högar</t>
  </si>
  <si>
    <t>Totalt inventerade trakter</t>
  </si>
  <si>
    <t>x</t>
  </si>
  <si>
    <t>Dödsdatum</t>
  </si>
  <si>
    <t>Skjutna/ omkomna</t>
  </si>
  <si>
    <t>Medel rensningsdatum</t>
  </si>
  <si>
    <t>Areal:</t>
  </si>
  <si>
    <t>Medel spilln.högar/provyta</t>
  </si>
  <si>
    <t>Standardavvikelse (s)</t>
  </si>
  <si>
    <t>/</t>
  </si>
  <si>
    <t>(konfidensintervall 95 %)</t>
  </si>
  <si>
    <t>(minimum ca 1000 st provytor)</t>
  </si>
  <si>
    <t>RUTA</t>
  </si>
  <si>
    <t>Instruktion</t>
  </si>
  <si>
    <t>Övriga kommentarer/observationer</t>
  </si>
  <si>
    <t>2.  Fyll i rutan för övriga kommentarer/observationer</t>
  </si>
  <si>
    <t>Epost</t>
  </si>
  <si>
    <t>Länsstyrelsen:</t>
  </si>
  <si>
    <t>vastragotaland@lansstyrelsen.se</t>
  </si>
  <si>
    <t>ÄFG</t>
  </si>
  <si>
    <t>jonas.lofqvist@telia.com</t>
  </si>
  <si>
    <t>osten@ramneskar.se</t>
  </si>
  <si>
    <t>f.borssen@swipnet.se</t>
  </si>
  <si>
    <t>odd.fredrikson@spray.se</t>
  </si>
  <si>
    <t>patrik@skogbo.se</t>
  </si>
  <si>
    <t>niklas.nilsson@sydved.se</t>
  </si>
  <si>
    <t>stig_andersson@hotmail.com</t>
  </si>
  <si>
    <t>silarp@ueab.net</t>
  </si>
  <si>
    <t>sven-olof.salomonsson@ps.lrf.se</t>
  </si>
  <si>
    <t>3.  Skicka filen med post till Länsstyrelsen och ordförande i ditt ÄFOs älgförvaltningsgrupp.</t>
  </si>
  <si>
    <t>Resultat från spillningsinventering (ÄLG)</t>
  </si>
  <si>
    <t>med inventeringen eller jakt.</t>
  </si>
  <si>
    <t>1.  Fyll i de gula fälten (var noggrann med att få rätt datum för höstrensning  och inventering)</t>
  </si>
  <si>
    <t>Har du frågor om inventeringen kontakta Robert Karlsson på Länsstyrelsen (010-22 45 443)</t>
  </si>
  <si>
    <t>Här kan ni skriva egna kommentarer och/eller observationer som gjorts under året</t>
  </si>
  <si>
    <t xml:space="preserve">spillningsinventeringen eller andra typer av observationer som gjorts i samband </t>
  </si>
  <si>
    <t>som gått och som du vill att Länsstyrelsen och ÄFG ska ta del av. Det kan gälla</t>
  </si>
  <si>
    <t>64E 2a 4i</t>
  </si>
  <si>
    <t>64E 2b 4a</t>
  </si>
  <si>
    <t>64E 2b 4c</t>
  </si>
  <si>
    <t>64E 2b 4e</t>
  </si>
  <si>
    <t>64E 2b 4g</t>
  </si>
  <si>
    <t>64E 2a 2i</t>
  </si>
  <si>
    <t>64E 2b 2a</t>
  </si>
  <si>
    <t>64E 2b 2e</t>
  </si>
  <si>
    <t>64E 2c 2a</t>
  </si>
  <si>
    <t>64E 2c 2c</t>
  </si>
  <si>
    <t>64E 2c 2e</t>
  </si>
  <si>
    <t>64E 2b 6a</t>
  </si>
  <si>
    <t>64E 2b 6e</t>
  </si>
  <si>
    <t>64E 2b 2c</t>
  </si>
  <si>
    <t>64E 2b 2g</t>
  </si>
  <si>
    <t>64E 2c 2g</t>
  </si>
  <si>
    <t>64E 2b 6c</t>
  </si>
  <si>
    <t>64E 2b 6g</t>
  </si>
  <si>
    <t>64E 2b 8a</t>
  </si>
  <si>
    <t>64E 2b 8c</t>
  </si>
  <si>
    <t>64E 2b 8e</t>
  </si>
  <si>
    <t>64E 2b 8g</t>
  </si>
  <si>
    <t>64E 3b 0c</t>
  </si>
  <si>
    <t>64E 1a 6c</t>
  </si>
  <si>
    <t>64E 1a 6e</t>
  </si>
  <si>
    <t>64E 1a 6g</t>
  </si>
  <si>
    <t>64E 1b 6a</t>
  </si>
  <si>
    <t>64E 1b 6c</t>
  </si>
  <si>
    <t>64E 1b 6e</t>
  </si>
  <si>
    <t>64E 1b 6g</t>
  </si>
  <si>
    <t>64E 1b 6i</t>
  </si>
  <si>
    <t>64E 1c 6a</t>
  </si>
  <si>
    <t>64E 1c 6e</t>
  </si>
  <si>
    <t>64E 1c 6g</t>
  </si>
  <si>
    <t>64E 1a 6i</t>
  </si>
  <si>
    <t>64E 1c 6c</t>
  </si>
  <si>
    <t>64E 1a 8e</t>
  </si>
  <si>
    <t>64E 1a 8g</t>
  </si>
  <si>
    <t>64E 1a 8i</t>
  </si>
  <si>
    <t>64E 1b 8a</t>
  </si>
  <si>
    <t>64E 1b 8c</t>
  </si>
  <si>
    <t>64E 1b 8e</t>
  </si>
  <si>
    <t>64E 1b 8g</t>
  </si>
  <si>
    <t>64E 1b 8i</t>
  </si>
  <si>
    <t>64E 1c 8a</t>
  </si>
  <si>
    <t>64E 1c 8c</t>
  </si>
  <si>
    <t>64E 1c 8e</t>
  </si>
  <si>
    <t>64E 1c 8g</t>
  </si>
  <si>
    <t>64E 1c 8i</t>
  </si>
  <si>
    <t>64E 2a 0g</t>
  </si>
  <si>
    <t>64E 2a 0i</t>
  </si>
  <si>
    <t>64E 2b 0c</t>
  </si>
  <si>
    <t>64E 2b 0g</t>
  </si>
  <si>
    <t>64E 2b 0i</t>
  </si>
  <si>
    <t>64E 2c 0a</t>
  </si>
  <si>
    <t>64E 2c 0c</t>
  </si>
  <si>
    <t>64E 2c 0g</t>
  </si>
  <si>
    <t>64E 2b 0a</t>
  </si>
  <si>
    <t>64E 2b 0e</t>
  </si>
  <si>
    <t>64E 2c 0e</t>
  </si>
  <si>
    <t>64E 2c 0i</t>
  </si>
  <si>
    <t>64E 0a 4i</t>
  </si>
  <si>
    <t>64E 0b 4c</t>
  </si>
  <si>
    <t>64E 0b 4e</t>
  </si>
  <si>
    <t>64E 0b 4g</t>
  </si>
  <si>
    <t>64E 0b 4i</t>
  </si>
  <si>
    <t>64E 0c 4c</t>
  </si>
  <si>
    <t>64E 0a 4g</t>
  </si>
  <si>
    <t>64E 0b 4a</t>
  </si>
  <si>
    <t>64E 0c 4a</t>
  </si>
  <si>
    <t>64E 0c 4e</t>
  </si>
  <si>
    <t>64E 0a 6g</t>
  </si>
  <si>
    <t>64E 0a 6i</t>
  </si>
  <si>
    <t>64E 0b 6a</t>
  </si>
  <si>
    <t>64E 0b 6c</t>
  </si>
  <si>
    <t>64E 0b 6e</t>
  </si>
  <si>
    <t>64E 0b 6g</t>
  </si>
  <si>
    <t>64E 0b 6i</t>
  </si>
  <si>
    <t>64E 0c 6a</t>
  </si>
  <si>
    <t>64E 0c 6c</t>
  </si>
  <si>
    <t>64E 0c 6e</t>
  </si>
  <si>
    <t>64E 0a 8a</t>
  </si>
  <si>
    <t>64E 0a 8e</t>
  </si>
  <si>
    <t>64E 0a 8g</t>
  </si>
  <si>
    <t>64E 0a 8i</t>
  </si>
  <si>
    <t>64E 0b 8a</t>
  </si>
  <si>
    <t>64E 0b 8e</t>
  </si>
  <si>
    <t>64E 0b 8i</t>
  </si>
  <si>
    <t>64E 0c 8a</t>
  </si>
  <si>
    <t>64E 0c 8c</t>
  </si>
  <si>
    <t>64E 0c 8e</t>
  </si>
  <si>
    <t>64E 0a 8c</t>
  </si>
  <si>
    <t>64E 0b 8c</t>
  </si>
  <si>
    <t>64E 0b 8g</t>
  </si>
  <si>
    <t>64E 1a 2a</t>
  </si>
  <si>
    <t>64E 1a 2c</t>
  </si>
  <si>
    <t>64E 1a 2e</t>
  </si>
  <si>
    <t>64E 1a 2g</t>
  </si>
  <si>
    <t>64E 1a 2i</t>
  </si>
  <si>
    <t>64E 1b 2a</t>
  </si>
  <si>
    <t>64E 1b 2c</t>
  </si>
  <si>
    <t>64E 1b 2e</t>
  </si>
  <si>
    <t>64E 1b 2g</t>
  </si>
  <si>
    <t>64E 1b 2i</t>
  </si>
  <si>
    <t>64E 1c 2a</t>
  </si>
  <si>
    <t>64E 1c 2c</t>
  </si>
  <si>
    <t>64E 1c 2e</t>
  </si>
  <si>
    <t>64E 1a 0e</t>
  </si>
  <si>
    <t>64E 1a 0g</t>
  </si>
  <si>
    <t>64E 1a 0i</t>
  </si>
  <si>
    <t>64E 1b 0a</t>
  </si>
  <si>
    <t>64E 1b 0c</t>
  </si>
  <si>
    <t>64E 1b 0e</t>
  </si>
  <si>
    <t>64E 1b 0g</t>
  </si>
  <si>
    <t>64E 1b 0i</t>
  </si>
  <si>
    <t>64E 1c 0a</t>
  </si>
  <si>
    <t>64E 1c 0c</t>
  </si>
  <si>
    <t>64E 1c 0e</t>
  </si>
  <si>
    <t>64E 1a 4c</t>
  </si>
  <si>
    <t>64E 1a 4e</t>
  </si>
  <si>
    <t>64E 1a 4g</t>
  </si>
  <si>
    <t>64E 1a 4i</t>
  </si>
  <si>
    <t>64E 1b 4a</t>
  </si>
  <si>
    <t>64E 1b 4c</t>
  </si>
  <si>
    <t>64E 1b 4e</t>
  </si>
  <si>
    <t>64E 1b 4i</t>
  </si>
  <si>
    <t>64E 1c 4c</t>
  </si>
  <si>
    <t>64E 1c 4e</t>
  </si>
  <si>
    <t>63E 9c 6a</t>
  </si>
  <si>
    <t>63E 9c 6c</t>
  </si>
  <si>
    <t>64E 1b 4g</t>
  </si>
  <si>
    <t>64E 1c 4a</t>
  </si>
  <si>
    <t>63E 9b 8g</t>
  </si>
  <si>
    <t>63E 9b 8i</t>
  </si>
  <si>
    <t>63E 9c 8a</t>
  </si>
  <si>
    <t>63E 9c 8c</t>
  </si>
  <si>
    <t>63E 9c 8e</t>
  </si>
  <si>
    <t>64E 0b 2a</t>
  </si>
  <si>
    <t>64E 0b 2e</t>
  </si>
  <si>
    <t>64E 0b 0e</t>
  </si>
  <si>
    <t>64E 0b 0g</t>
  </si>
  <si>
    <t>64E 0b 0i</t>
  </si>
  <si>
    <t>64E 0c 0a</t>
  </si>
  <si>
    <t>64E 0c 0c</t>
  </si>
  <si>
    <t>64E 0b 2c</t>
  </si>
  <si>
    <t>64E 0b 2g</t>
  </si>
  <si>
    <t>64E 0b 2i</t>
  </si>
  <si>
    <t>64E 0c 2a</t>
  </si>
  <si>
    <t>64E 0c 2c</t>
  </si>
  <si>
    <t>64E 0c 2e</t>
  </si>
  <si>
    <t>Humla</t>
  </si>
  <si>
    <t>Pockås</t>
  </si>
  <si>
    <t>Lundby</t>
  </si>
  <si>
    <t>Dalbohemmet</t>
  </si>
  <si>
    <t>Kölaby</t>
  </si>
  <si>
    <t>Dalum</t>
  </si>
  <si>
    <t>Göpåsen</t>
  </si>
  <si>
    <t>Skärum</t>
  </si>
  <si>
    <t>Hallabo</t>
  </si>
  <si>
    <t>Blidsberg</t>
  </si>
  <si>
    <t>Skogslund</t>
  </si>
  <si>
    <t>Kyrkeryd-Brängesås</t>
  </si>
  <si>
    <t>Kölingared</t>
  </si>
  <si>
    <t>Torvmossen</t>
  </si>
  <si>
    <t>Brattelid</t>
  </si>
  <si>
    <t>Kila</t>
  </si>
  <si>
    <t>Tumarp</t>
  </si>
  <si>
    <t>Slätten</t>
  </si>
  <si>
    <t>Granberg</t>
  </si>
  <si>
    <t>Äspebacken</t>
  </si>
  <si>
    <t>Brostorp</t>
  </si>
  <si>
    <t>Dalums egendom</t>
  </si>
  <si>
    <t>Årås 1</t>
  </si>
  <si>
    <t>Valshalla</t>
  </si>
  <si>
    <t>Stockared</t>
  </si>
  <si>
    <t>Vinsarp</t>
  </si>
  <si>
    <t>Böne</t>
  </si>
  <si>
    <t>Torpa</t>
  </si>
  <si>
    <t>Vållered</t>
  </si>
  <si>
    <t>Matsaruder</t>
  </si>
  <si>
    <t>Bäckanäs</t>
  </si>
  <si>
    <t>Brängesås</t>
  </si>
  <si>
    <t>Kinnared</t>
  </si>
  <si>
    <t>Hössna</t>
  </si>
  <si>
    <t>Hornsås</t>
  </si>
  <si>
    <t>Hjälmsered</t>
  </si>
  <si>
    <t>Gullered</t>
  </si>
  <si>
    <t>Strängsered</t>
  </si>
  <si>
    <t>Ulricehamn</t>
  </si>
  <si>
    <t>Kronoparken</t>
  </si>
  <si>
    <t>Liared</t>
  </si>
  <si>
    <t>Hede</t>
  </si>
  <si>
    <t>Fränarp</t>
  </si>
  <si>
    <t>Timmele</t>
  </si>
  <si>
    <t>84-23-05</t>
  </si>
  <si>
    <t>Knätte</t>
  </si>
  <si>
    <t>Gudebo</t>
  </si>
  <si>
    <t>Lindås</t>
  </si>
  <si>
    <t>Brunsered</t>
  </si>
  <si>
    <t>Östra</t>
  </si>
  <si>
    <t>84-23-63</t>
  </si>
  <si>
    <t>Ruskås</t>
  </si>
  <si>
    <t>Höghults</t>
  </si>
  <si>
    <t>Ansvarigt</t>
  </si>
  <si>
    <t>Antal</t>
  </si>
  <si>
    <t>Rensnings-</t>
  </si>
  <si>
    <t>Inventerings-</t>
  </si>
  <si>
    <t>Antal dagar</t>
  </si>
  <si>
    <t>jaktområde</t>
  </si>
  <si>
    <t>provytor</t>
  </si>
  <si>
    <t>spilln.högar</t>
  </si>
  <si>
    <t>datum</t>
  </si>
  <si>
    <t>S-N</t>
  </si>
  <si>
    <t>P</t>
  </si>
  <si>
    <t>S</t>
  </si>
  <si>
    <t>T</t>
  </si>
  <si>
    <t xml:space="preserve"> </t>
  </si>
  <si>
    <t>Redvägs ÄSO</t>
  </si>
</sst>
</file>

<file path=xl/styles.xml><?xml version="1.0" encoding="utf-8"?>
<styleSheet xmlns="http://schemas.openxmlformats.org/spreadsheetml/2006/main">
  <numFmts count="3">
    <numFmt numFmtId="164" formatCode="yyyy/mm/dd;@"/>
    <numFmt numFmtId="165" formatCode="0.0"/>
    <numFmt numFmtId="166" formatCode="yy/mm/dd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4"/>
      <color theme="0"/>
      <name val="Calibri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u/>
      <sz val="11"/>
      <color theme="1"/>
      <name val="Calibri"/>
      <family val="2"/>
      <scheme val="minor"/>
    </font>
    <font>
      <sz val="10"/>
      <name val="Arial"/>
    </font>
    <font>
      <sz val="11"/>
      <color rgb="FF0986F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9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9" fillId="0" borderId="0"/>
    <xf numFmtId="9" fontId="19" fillId="0" borderId="0" applyFont="0" applyFill="0" applyBorder="0" applyAlignment="0" applyProtection="0"/>
    <xf numFmtId="0" fontId="1" fillId="0" borderId="0"/>
    <xf numFmtId="0" fontId="22" fillId="0" borderId="0"/>
  </cellStyleXfs>
  <cellXfs count="204">
    <xf numFmtId="0" fontId="0" fillId="0" borderId="0" xfId="0"/>
    <xf numFmtId="0" fontId="8" fillId="2" borderId="0" xfId="0" applyFont="1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left"/>
    </xf>
    <xf numFmtId="0" fontId="5" fillId="3" borderId="1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</xf>
    <xf numFmtId="0" fontId="0" fillId="2" borderId="0" xfId="0" applyFill="1" applyBorder="1" applyAlignment="1"/>
    <xf numFmtId="0" fontId="5" fillId="2" borderId="0" xfId="0" applyFont="1" applyFill="1" applyBorder="1" applyProtection="1"/>
    <xf numFmtId="49" fontId="5" fillId="2" borderId="0" xfId="0" applyNumberFormat="1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164" fontId="6" fillId="2" borderId="0" xfId="0" applyNumberFormat="1" applyFont="1" applyFill="1" applyBorder="1" applyAlignment="1" applyProtection="1">
      <alignment horizontal="center"/>
    </xf>
    <xf numFmtId="164" fontId="5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Protection="1"/>
    <xf numFmtId="49" fontId="5" fillId="2" borderId="0" xfId="0" applyNumberFormat="1" applyFont="1" applyFill="1" applyAlignment="1" applyProtection="1">
      <alignment horizontal="center"/>
    </xf>
    <xf numFmtId="0" fontId="5" fillId="2" borderId="0" xfId="0" applyNumberFormat="1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164" fontId="5" fillId="2" borderId="0" xfId="0" applyNumberFormat="1" applyFont="1" applyFill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/>
    </xf>
    <xf numFmtId="49" fontId="5" fillId="2" borderId="0" xfId="0" applyNumberFormat="1" applyFont="1" applyFill="1" applyAlignment="1" applyProtection="1">
      <alignment horizontal="left"/>
    </xf>
    <xf numFmtId="0" fontId="5" fillId="2" borderId="0" xfId="0" applyFont="1" applyFill="1" applyBorder="1" applyAlignment="1" applyProtection="1">
      <alignment horizontal="center"/>
    </xf>
    <xf numFmtId="49" fontId="7" fillId="2" borderId="11" xfId="0" applyNumberFormat="1" applyFont="1" applyFill="1" applyBorder="1" applyAlignment="1" applyProtection="1">
      <alignment horizontal="center"/>
    </xf>
    <xf numFmtId="0" fontId="7" fillId="2" borderId="11" xfId="0" applyFont="1" applyFill="1" applyBorder="1" applyProtection="1"/>
    <xf numFmtId="0" fontId="7" fillId="2" borderId="11" xfId="0" applyFont="1" applyFill="1" applyBorder="1" applyAlignment="1" applyProtection="1">
      <alignment horizontal="center"/>
    </xf>
    <xf numFmtId="0" fontId="5" fillId="4" borderId="4" xfId="0" applyFont="1" applyFill="1" applyBorder="1" applyAlignment="1" applyProtection="1">
      <alignment horizontal="center"/>
    </xf>
    <xf numFmtId="0" fontId="5" fillId="4" borderId="6" xfId="0" applyFont="1" applyFill="1" applyBorder="1" applyAlignment="1" applyProtection="1">
      <alignment horizontal="center"/>
    </xf>
    <xf numFmtId="49" fontId="5" fillId="2" borderId="11" xfId="0" applyNumberFormat="1" applyFont="1" applyFill="1" applyBorder="1" applyAlignment="1" applyProtection="1">
      <alignment horizontal="center"/>
    </xf>
    <xf numFmtId="0" fontId="6" fillId="2" borderId="22" xfId="0" applyFont="1" applyFill="1" applyBorder="1" applyAlignment="1" applyProtection="1">
      <alignment horizontal="right"/>
    </xf>
    <xf numFmtId="0" fontId="5" fillId="4" borderId="17" xfId="0" applyFont="1" applyFill="1" applyBorder="1" applyAlignment="1" applyProtection="1">
      <alignment horizontal="center"/>
    </xf>
    <xf numFmtId="164" fontId="5" fillId="2" borderId="11" xfId="0" applyNumberFormat="1" applyFont="1" applyFill="1" applyBorder="1" applyAlignment="1" applyProtection="1">
      <alignment horizontal="center"/>
    </xf>
    <xf numFmtId="1" fontId="5" fillId="4" borderId="12" xfId="0" applyNumberFormat="1" applyFont="1" applyFill="1" applyBorder="1" applyAlignment="1" applyProtection="1">
      <alignment horizontal="center"/>
    </xf>
    <xf numFmtId="0" fontId="9" fillId="2" borderId="0" xfId="0" applyFont="1" applyFill="1" applyProtection="1"/>
    <xf numFmtId="0" fontId="10" fillId="2" borderId="0" xfId="0" applyFont="1" applyFill="1" applyProtection="1"/>
    <xf numFmtId="0" fontId="9" fillId="2" borderId="0" xfId="0" applyFont="1" applyFill="1" applyBorder="1" applyAlignment="1" applyProtection="1">
      <alignment horizontal="center"/>
      <protection hidden="1"/>
    </xf>
    <xf numFmtId="165" fontId="0" fillId="2" borderId="0" xfId="0" applyNumberFormat="1" applyFont="1" applyFill="1" applyProtection="1"/>
    <xf numFmtId="0" fontId="0" fillId="2" borderId="0" xfId="0" applyFont="1" applyFill="1" applyProtection="1"/>
    <xf numFmtId="49" fontId="0" fillId="2" borderId="0" xfId="0" applyNumberFormat="1" applyFont="1" applyFill="1" applyProtection="1"/>
    <xf numFmtId="9" fontId="9" fillId="2" borderId="0" xfId="0" applyNumberFormat="1" applyFont="1" applyFill="1" applyAlignment="1" applyProtection="1">
      <alignment horizontal="left"/>
    </xf>
    <xf numFmtId="0" fontId="5" fillId="0" borderId="1" xfId="0" applyFont="1" applyBorder="1" applyAlignment="1" applyProtection="1">
      <alignment horizontal="center"/>
    </xf>
    <xf numFmtId="165" fontId="7" fillId="2" borderId="0" xfId="0" applyNumberFormat="1" applyFont="1" applyFill="1" applyBorder="1" applyAlignment="1" applyProtection="1">
      <alignment horizontal="center"/>
    </xf>
    <xf numFmtId="164" fontId="13" fillId="2" borderId="0" xfId="0" applyNumberFormat="1" applyFont="1" applyFill="1" applyBorder="1" applyAlignment="1" applyProtection="1">
      <alignment horizontal="center"/>
    </xf>
    <xf numFmtId="165" fontId="7" fillId="2" borderId="0" xfId="0" applyNumberFormat="1" applyFont="1" applyFill="1" applyBorder="1" applyAlignment="1" applyProtection="1">
      <alignment horizontal="left"/>
    </xf>
    <xf numFmtId="0" fontId="15" fillId="2" borderId="0" xfId="0" applyFont="1" applyFill="1" applyBorder="1" applyAlignment="1" applyProtection="1">
      <alignment horizontal="right"/>
    </xf>
    <xf numFmtId="49" fontId="16" fillId="2" borderId="0" xfId="0" applyNumberFormat="1" applyFont="1" applyFill="1" applyBorder="1" applyAlignment="1" applyProtection="1">
      <alignment horizontal="left"/>
    </xf>
    <xf numFmtId="0" fontId="16" fillId="2" borderId="0" xfId="0" applyFont="1" applyFill="1" applyBorder="1" applyProtection="1"/>
    <xf numFmtId="9" fontId="16" fillId="2" borderId="0" xfId="1" applyFont="1" applyFill="1" applyBorder="1" applyAlignment="1" applyProtection="1">
      <alignment horizontal="left"/>
    </xf>
    <xf numFmtId="1" fontId="16" fillId="2" borderId="0" xfId="1" applyNumberFormat="1" applyFont="1" applyFill="1" applyBorder="1" applyAlignment="1" applyProtection="1">
      <alignment horizontal="left"/>
    </xf>
    <xf numFmtId="165" fontId="16" fillId="2" borderId="0" xfId="0" applyNumberFormat="1" applyFont="1" applyFill="1" applyBorder="1" applyAlignment="1" applyProtection="1">
      <alignment horizontal="left"/>
    </xf>
    <xf numFmtId="0" fontId="0" fillId="2" borderId="0" xfId="0" applyFill="1" applyProtection="1">
      <protection locked="0"/>
    </xf>
    <xf numFmtId="49" fontId="5" fillId="2" borderId="0" xfId="0" applyNumberFormat="1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164" fontId="5" fillId="2" borderId="0" xfId="0" applyNumberFormat="1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0" fillId="2" borderId="0" xfId="0" applyFill="1" applyProtection="1"/>
    <xf numFmtId="0" fontId="3" fillId="2" borderId="0" xfId="0" applyFont="1" applyFill="1" applyProtection="1"/>
    <xf numFmtId="0" fontId="3" fillId="2" borderId="5" xfId="0" applyFont="1" applyFill="1" applyBorder="1" applyProtection="1"/>
    <xf numFmtId="0" fontId="3" fillId="2" borderId="3" xfId="0" applyFont="1" applyFill="1" applyBorder="1" applyProtection="1"/>
    <xf numFmtId="0" fontId="0" fillId="2" borderId="3" xfId="0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0" fillId="2" borderId="23" xfId="0" applyFill="1" applyBorder="1" applyProtection="1"/>
    <xf numFmtId="0" fontId="0" fillId="2" borderId="24" xfId="0" applyFill="1" applyBorder="1" applyProtection="1"/>
    <xf numFmtId="164" fontId="0" fillId="2" borderId="1" xfId="0" applyNumberFormat="1" applyFill="1" applyBorder="1" applyProtection="1"/>
    <xf numFmtId="0" fontId="0" fillId="2" borderId="9" xfId="0" applyFill="1" applyBorder="1" applyAlignment="1" applyProtection="1">
      <alignment horizontal="left"/>
    </xf>
    <xf numFmtId="0" fontId="3" fillId="2" borderId="7" xfId="0" applyFont="1" applyFill="1" applyBorder="1" applyProtection="1"/>
    <xf numFmtId="0" fontId="5" fillId="3" borderId="1" xfId="0" applyFont="1" applyFill="1" applyBorder="1" applyAlignment="1" applyProtection="1">
      <alignment horizontal="center"/>
    </xf>
    <xf numFmtId="0" fontId="0" fillId="2" borderId="0" xfId="0" applyFill="1" applyBorder="1" applyProtection="1"/>
    <xf numFmtId="164" fontId="5" fillId="3" borderId="19" xfId="0" applyNumberFormat="1" applyFont="1" applyFill="1" applyBorder="1" applyAlignment="1" applyProtection="1">
      <alignment horizontal="center"/>
    </xf>
    <xf numFmtId="0" fontId="0" fillId="2" borderId="1" xfId="0" applyFill="1" applyBorder="1" applyProtection="1"/>
    <xf numFmtId="0" fontId="0" fillId="2" borderId="4" xfId="0" applyFont="1" applyFill="1" applyBorder="1" applyAlignment="1" applyProtection="1">
      <alignment horizontal="right"/>
    </xf>
    <xf numFmtId="0" fontId="11" fillId="2" borderId="10" xfId="0" applyFont="1" applyFill="1" applyBorder="1" applyProtection="1"/>
    <xf numFmtId="0" fontId="0" fillId="2" borderId="4" xfId="0" applyFont="1" applyFill="1" applyBorder="1" applyProtection="1"/>
    <xf numFmtId="0" fontId="0" fillId="2" borderId="7" xfId="0" applyFill="1" applyBorder="1" applyProtection="1"/>
    <xf numFmtId="0" fontId="0" fillId="0" borderId="0" xfId="0" applyProtection="1"/>
    <xf numFmtId="0" fontId="0" fillId="2" borderId="0" xfId="0" applyFill="1" applyBorder="1" applyAlignment="1" applyProtection="1">
      <alignment horizontal="center"/>
    </xf>
    <xf numFmtId="0" fontId="0" fillId="2" borderId="10" xfId="0" applyFill="1" applyBorder="1" applyProtection="1"/>
    <xf numFmtId="0" fontId="0" fillId="0" borderId="0" xfId="0" applyBorder="1" applyAlignment="1" applyProtection="1">
      <alignment horizontal="right"/>
    </xf>
    <xf numFmtId="0" fontId="18" fillId="3" borderId="24" xfId="0" applyFont="1" applyFill="1" applyBorder="1" applyAlignment="1" applyProtection="1">
      <alignment horizontal="center"/>
    </xf>
    <xf numFmtId="165" fontId="14" fillId="2" borderId="11" xfId="0" applyNumberFormat="1" applyFont="1" applyFill="1" applyBorder="1" applyAlignment="1" applyProtection="1">
      <alignment horizontal="right"/>
    </xf>
    <xf numFmtId="164" fontId="20" fillId="2" borderId="11" xfId="0" applyNumberFormat="1" applyFont="1" applyFill="1" applyBorder="1" applyAlignment="1" applyProtection="1">
      <alignment horizontal="center"/>
    </xf>
    <xf numFmtId="165" fontId="14" fillId="2" borderId="11" xfId="0" applyNumberFormat="1" applyFont="1" applyFill="1" applyBorder="1" applyAlignment="1" applyProtection="1">
      <alignment horizontal="left"/>
    </xf>
    <xf numFmtId="49" fontId="5" fillId="2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2" borderId="5" xfId="0" applyFill="1" applyBorder="1" applyProtection="1"/>
    <xf numFmtId="49" fontId="5" fillId="2" borderId="3" xfId="0" applyNumberFormat="1" applyFont="1" applyFill="1" applyBorder="1" applyAlignment="1" applyProtection="1">
      <alignment horizontal="center"/>
    </xf>
    <xf numFmtId="0" fontId="5" fillId="2" borderId="3" xfId="0" applyFont="1" applyFill="1" applyBorder="1" applyProtection="1"/>
    <xf numFmtId="0" fontId="5" fillId="2" borderId="3" xfId="0" applyFont="1" applyFill="1" applyBorder="1" applyAlignment="1" applyProtection="1">
      <alignment horizontal="center"/>
    </xf>
    <xf numFmtId="164" fontId="5" fillId="2" borderId="3" xfId="0" applyNumberFormat="1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0" fillId="2" borderId="9" xfId="0" applyFill="1" applyBorder="1" applyAlignment="1">
      <alignment horizontal="left"/>
    </xf>
    <xf numFmtId="164" fontId="5" fillId="2" borderId="0" xfId="0" applyNumberFormat="1" applyFont="1" applyFill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left"/>
    </xf>
    <xf numFmtId="0" fontId="5" fillId="3" borderId="23" xfId="0" applyFont="1" applyFill="1" applyBorder="1" applyAlignment="1" applyProtection="1">
      <protection locked="0"/>
    </xf>
    <xf numFmtId="0" fontId="5" fillId="0" borderId="0" xfId="0" applyFont="1" applyBorder="1" applyProtection="1"/>
    <xf numFmtId="0" fontId="5" fillId="2" borderId="11" xfId="0" applyFont="1" applyFill="1" applyBorder="1" applyProtection="1"/>
    <xf numFmtId="0" fontId="2" fillId="0" borderId="0" xfId="5" applyFont="1"/>
    <xf numFmtId="0" fontId="0" fillId="3" borderId="25" xfId="0" applyFill="1" applyBorder="1" applyAlignment="1" applyProtection="1">
      <alignment horizontal="left"/>
      <protection locked="0"/>
    </xf>
    <xf numFmtId="0" fontId="21" fillId="2" borderId="0" xfId="0" applyFont="1" applyFill="1" applyProtection="1"/>
    <xf numFmtId="49" fontId="0" fillId="0" borderId="0" xfId="0" applyNumberFormat="1"/>
    <xf numFmtId="0" fontId="0" fillId="2" borderId="0" xfId="0" applyFill="1" applyBorder="1" applyAlignment="1" applyProtection="1">
      <alignment horizontal="left" vertical="top" wrapText="1"/>
      <protection locked="0"/>
    </xf>
    <xf numFmtId="164" fontId="5" fillId="0" borderId="10" xfId="0" applyNumberFormat="1" applyFont="1" applyBorder="1" applyAlignment="1" applyProtection="1">
      <alignment horizontal="center"/>
    </xf>
    <xf numFmtId="164" fontId="5" fillId="0" borderId="22" xfId="0" applyNumberFormat="1" applyFont="1" applyBorder="1" applyAlignment="1" applyProtection="1">
      <alignment horizontal="right"/>
    </xf>
    <xf numFmtId="0" fontId="5" fillId="0" borderId="44" xfId="0" applyFont="1" applyBorder="1" applyAlignment="1" applyProtection="1">
      <alignment horizontal="center"/>
    </xf>
    <xf numFmtId="0" fontId="5" fillId="0" borderId="45" xfId="0" applyFont="1" applyBorder="1" applyAlignment="1" applyProtection="1">
      <alignment horizontal="center"/>
    </xf>
    <xf numFmtId="0" fontId="5" fillId="3" borderId="35" xfId="0" applyFont="1" applyFill="1" applyBorder="1" applyAlignment="1" applyProtection="1">
      <alignment horizontal="center"/>
      <protection locked="0"/>
    </xf>
    <xf numFmtId="0" fontId="5" fillId="3" borderId="36" xfId="0" applyFont="1" applyFill="1" applyBorder="1" applyAlignment="1" applyProtection="1">
      <alignment horizontal="center"/>
      <protection locked="0"/>
    </xf>
    <xf numFmtId="0" fontId="5" fillId="3" borderId="27" xfId="0" applyFont="1" applyFill="1" applyBorder="1" applyAlignment="1" applyProtection="1">
      <alignment horizontal="center"/>
      <protection locked="0"/>
    </xf>
    <xf numFmtId="0" fontId="5" fillId="3" borderId="38" xfId="0" applyFont="1" applyFill="1" applyBorder="1" applyAlignment="1" applyProtection="1">
      <alignment horizontal="center"/>
      <protection locked="0"/>
    </xf>
    <xf numFmtId="0" fontId="5" fillId="3" borderId="39" xfId="0" applyFont="1" applyFill="1" applyBorder="1" applyAlignment="1" applyProtection="1">
      <alignment horizontal="center"/>
      <protection locked="0"/>
    </xf>
    <xf numFmtId="0" fontId="5" fillId="0" borderId="2" xfId="3" applyFont="1" applyBorder="1" applyAlignment="1" applyProtection="1">
      <alignment horizontal="center"/>
    </xf>
    <xf numFmtId="49" fontId="6" fillId="0" borderId="35" xfId="3" applyNumberFormat="1" applyFont="1" applyBorder="1" applyAlignment="1" applyProtection="1">
      <alignment horizontal="center"/>
    </xf>
    <xf numFmtId="0" fontId="6" fillId="0" borderId="36" xfId="3" applyFont="1" applyBorder="1" applyProtection="1"/>
    <xf numFmtId="0" fontId="6" fillId="0" borderId="36" xfId="3" applyFont="1" applyBorder="1" applyAlignment="1" applyProtection="1">
      <alignment horizontal="center"/>
    </xf>
    <xf numFmtId="0" fontId="6" fillId="0" borderId="37" xfId="3" applyFont="1" applyBorder="1" applyAlignment="1" applyProtection="1">
      <alignment horizontal="center"/>
    </xf>
    <xf numFmtId="49" fontId="5" fillId="0" borderId="27" xfId="3" applyNumberFormat="1" applyFont="1" applyBorder="1" applyAlignment="1" applyProtection="1">
      <alignment horizontal="center"/>
    </xf>
    <xf numFmtId="0" fontId="5" fillId="0" borderId="1" xfId="3" applyFont="1" applyBorder="1" applyProtection="1"/>
    <xf numFmtId="49" fontId="5" fillId="0" borderId="38" xfId="3" applyNumberFormat="1" applyFont="1" applyBorder="1" applyAlignment="1" applyProtection="1">
      <alignment horizontal="center"/>
    </xf>
    <xf numFmtId="0" fontId="6" fillId="0" borderId="39" xfId="3" applyFont="1" applyBorder="1" applyAlignment="1" applyProtection="1">
      <alignment horizontal="center"/>
    </xf>
    <xf numFmtId="0" fontId="6" fillId="0" borderId="40" xfId="3" applyFont="1" applyBorder="1" applyAlignment="1" applyProtection="1">
      <alignment horizontal="center"/>
    </xf>
    <xf numFmtId="0" fontId="5" fillId="0" borderId="41" xfId="3" applyFont="1" applyBorder="1" applyAlignment="1" applyProtection="1">
      <alignment horizontal="left"/>
      <protection locked="0"/>
    </xf>
    <xf numFmtId="0" fontId="6" fillId="0" borderId="1" xfId="3" applyFont="1" applyBorder="1" applyAlignment="1" applyProtection="1">
      <alignment horizontal="center"/>
    </xf>
    <xf numFmtId="0" fontId="5" fillId="0" borderId="41" xfId="3" applyFont="1" applyBorder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</xf>
    <xf numFmtId="164" fontId="5" fillId="0" borderId="41" xfId="3" applyNumberFormat="1" applyFont="1" applyBorder="1" applyAlignment="1" applyProtection="1">
      <alignment horizontal="center"/>
      <protection locked="0"/>
    </xf>
    <xf numFmtId="164" fontId="6" fillId="0" borderId="36" xfId="3" applyNumberFormat="1" applyFont="1" applyBorder="1" applyAlignment="1" applyProtection="1">
      <alignment horizontal="center"/>
    </xf>
    <xf numFmtId="164" fontId="6" fillId="0" borderId="1" xfId="3" applyNumberFormat="1" applyFont="1" applyBorder="1" applyAlignment="1" applyProtection="1">
      <alignment horizontal="center"/>
    </xf>
    <xf numFmtId="164" fontId="6" fillId="0" borderId="39" xfId="3" applyNumberFormat="1" applyFont="1" applyBorder="1" applyAlignment="1" applyProtection="1">
      <alignment horizontal="center"/>
    </xf>
    <xf numFmtId="164" fontId="5" fillId="0" borderId="39" xfId="3" applyNumberFormat="1" applyFont="1" applyBorder="1" applyAlignment="1" applyProtection="1">
      <alignment horizontal="center"/>
    </xf>
    <xf numFmtId="166" fontId="6" fillId="2" borderId="2" xfId="3" applyNumberFormat="1" applyFont="1" applyFill="1" applyBorder="1" applyAlignment="1" applyProtection="1">
      <alignment horizontal="center"/>
    </xf>
    <xf numFmtId="0" fontId="5" fillId="0" borderId="42" xfId="3" applyNumberFormat="1" applyFont="1" applyBorder="1" applyAlignment="1" applyProtection="1">
      <alignment horizontal="center"/>
    </xf>
    <xf numFmtId="0" fontId="5" fillId="0" borderId="23" xfId="3" applyFont="1" applyBorder="1" applyAlignment="1" applyProtection="1">
      <alignment horizontal="center"/>
    </xf>
    <xf numFmtId="0" fontId="23" fillId="2" borderId="0" xfId="0" applyFont="1" applyFill="1" applyProtection="1"/>
    <xf numFmtId="0" fontId="5" fillId="3" borderId="1" xfId="0" applyFont="1" applyFill="1" applyBorder="1" applyAlignment="1" applyProtection="1">
      <protection locked="0"/>
    </xf>
    <xf numFmtId="0" fontId="5" fillId="3" borderId="39" xfId="0" applyFont="1" applyFill="1" applyBorder="1" applyAlignment="1" applyProtection="1">
      <protection locked="0"/>
    </xf>
    <xf numFmtId="164" fontId="5" fillId="3" borderId="1" xfId="0" applyNumberFormat="1" applyFont="1" applyFill="1" applyBorder="1" applyAlignment="1" applyProtection="1">
      <alignment horizontal="center"/>
      <protection locked="0"/>
    </xf>
    <xf numFmtId="164" fontId="5" fillId="3" borderId="2" xfId="0" applyNumberFormat="1" applyFont="1" applyFill="1" applyBorder="1" applyAlignment="1" applyProtection="1">
      <alignment horizontal="center"/>
      <protection locked="0"/>
    </xf>
    <xf numFmtId="164" fontId="5" fillId="3" borderId="39" xfId="0" applyNumberFormat="1" applyFont="1" applyFill="1" applyBorder="1" applyAlignment="1" applyProtection="1">
      <alignment horizontal="center"/>
      <protection locked="0"/>
    </xf>
    <xf numFmtId="164" fontId="5" fillId="3" borderId="40" xfId="0" applyNumberFormat="1" applyFont="1" applyFill="1" applyBorder="1" applyAlignment="1" applyProtection="1">
      <alignment horizontal="center"/>
      <protection locked="0"/>
    </xf>
    <xf numFmtId="164" fontId="5" fillId="3" borderId="36" xfId="0" applyNumberFormat="1" applyFont="1" applyFill="1" applyBorder="1" applyAlignment="1" applyProtection="1">
      <alignment horizontal="center"/>
      <protection locked="0"/>
    </xf>
    <xf numFmtId="164" fontId="5" fillId="3" borderId="37" xfId="0" applyNumberFormat="1" applyFont="1" applyFill="1" applyBorder="1" applyAlignment="1" applyProtection="1">
      <alignment horizontal="center"/>
      <protection locked="0"/>
    </xf>
    <xf numFmtId="0" fontId="5" fillId="3" borderId="36" xfId="0" applyFont="1" applyFill="1" applyBorder="1" applyAlignment="1" applyProtection="1">
      <protection locked="0"/>
    </xf>
    <xf numFmtId="0" fontId="0" fillId="3" borderId="2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horizontal="left" vertical="top" wrapText="1"/>
      <protection locked="0"/>
    </xf>
    <xf numFmtId="0" fontId="0" fillId="3" borderId="29" xfId="0" applyFill="1" applyBorder="1" applyAlignment="1" applyProtection="1">
      <alignment horizontal="left" vertical="top" wrapText="1"/>
      <protection locked="0"/>
    </xf>
    <xf numFmtId="0" fontId="0" fillId="3" borderId="30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31" xfId="0" applyFill="1" applyBorder="1" applyAlignment="1" applyProtection="1">
      <alignment horizontal="left" vertical="top" wrapText="1"/>
      <protection locked="0"/>
    </xf>
    <xf numFmtId="0" fontId="0" fillId="3" borderId="32" xfId="0" applyFill="1" applyBorder="1" applyAlignment="1" applyProtection="1">
      <alignment horizontal="left" vertical="top" wrapText="1"/>
      <protection locked="0"/>
    </xf>
    <xf numFmtId="0" fontId="0" fillId="3" borderId="33" xfId="0" applyFill="1" applyBorder="1" applyAlignment="1" applyProtection="1">
      <alignment horizontal="left" vertical="top" wrapText="1"/>
      <protection locked="0"/>
    </xf>
    <xf numFmtId="0" fontId="0" fillId="3" borderId="34" xfId="0" applyFill="1" applyBorder="1" applyAlignment="1" applyProtection="1">
      <alignment horizontal="left" vertical="top" wrapText="1"/>
      <protection locked="0"/>
    </xf>
    <xf numFmtId="164" fontId="5" fillId="2" borderId="27" xfId="0" applyNumberFormat="1" applyFont="1" applyFill="1" applyBorder="1" applyAlignment="1" applyProtection="1">
      <alignment horizontal="center"/>
      <protection locked="0"/>
    </xf>
    <xf numFmtId="164" fontId="5" fillId="2" borderId="23" xfId="0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/>
    <xf numFmtId="0" fontId="3" fillId="2" borderId="0" xfId="0" applyFont="1" applyFill="1" applyBorder="1" applyAlignment="1" applyProtection="1"/>
    <xf numFmtId="0" fontId="5" fillId="3" borderId="23" xfId="0" applyFont="1" applyFill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center" vertical="center" wrapText="1"/>
    </xf>
    <xf numFmtId="0" fontId="0" fillId="2" borderId="20" xfId="0" applyFill="1" applyBorder="1" applyAlignment="1" applyProtection="1">
      <alignment horizontal="center" vertical="center" wrapText="1"/>
    </xf>
    <xf numFmtId="0" fontId="0" fillId="2" borderId="30" xfId="0" applyFill="1" applyBorder="1" applyAlignment="1" applyProtection="1">
      <alignment horizontal="center" vertical="center" wrapText="1"/>
    </xf>
    <xf numFmtId="0" fontId="0" fillId="2" borderId="31" xfId="0" applyFill="1" applyBorder="1" applyAlignment="1" applyProtection="1">
      <alignment horizontal="center" vertical="center" wrapText="1"/>
    </xf>
    <xf numFmtId="0" fontId="6" fillId="2" borderId="11" xfId="0" applyNumberFormat="1" applyFont="1" applyFill="1" applyBorder="1" applyAlignment="1" applyProtection="1">
      <alignment horizontal="left"/>
    </xf>
    <xf numFmtId="0" fontId="0" fillId="2" borderId="11" xfId="0" applyFill="1" applyBorder="1" applyAlignment="1" applyProtection="1"/>
    <xf numFmtId="0" fontId="0" fillId="2" borderId="12" xfId="0" applyFill="1" applyBorder="1" applyAlignment="1" applyProtection="1"/>
    <xf numFmtId="0" fontId="14" fillId="2" borderId="11" xfId="0" applyFont="1" applyFill="1" applyBorder="1" applyAlignment="1" applyProtection="1">
      <alignment horizontal="right"/>
    </xf>
    <xf numFmtId="0" fontId="0" fillId="2" borderId="11" xfId="0" applyFont="1" applyFill="1" applyBorder="1" applyAlignment="1" applyProtection="1"/>
    <xf numFmtId="0" fontId="6" fillId="0" borderId="15" xfId="0" applyFont="1" applyFill="1" applyBorder="1" applyAlignment="1" applyProtection="1">
      <alignment horizontal="right"/>
    </xf>
    <xf numFmtId="0" fontId="2" fillId="0" borderId="16" xfId="0" applyFont="1" applyFill="1" applyBorder="1" applyAlignment="1" applyProtection="1">
      <alignment horizontal="right"/>
    </xf>
    <xf numFmtId="0" fontId="12" fillId="2" borderId="0" xfId="0" applyFont="1" applyFill="1" applyBorder="1" applyAlignment="1" applyProtection="1">
      <alignment horizontal="right"/>
    </xf>
    <xf numFmtId="0" fontId="16" fillId="2" borderId="0" xfId="0" applyFont="1" applyFill="1" applyBorder="1" applyAlignment="1" applyProtection="1">
      <alignment horizontal="right"/>
    </xf>
    <xf numFmtId="0" fontId="17" fillId="0" borderId="0" xfId="0" applyFont="1" applyBorder="1" applyAlignment="1" applyProtection="1">
      <alignment horizontal="right"/>
    </xf>
    <xf numFmtId="0" fontId="16" fillId="2" borderId="0" xfId="0" applyFont="1" applyFill="1" applyBorder="1" applyAlignment="1" applyProtection="1">
      <alignment horizontal="left"/>
    </xf>
    <xf numFmtId="0" fontId="17" fillId="0" borderId="0" xfId="0" applyFont="1" applyBorder="1" applyAlignment="1" applyProtection="1">
      <alignment horizontal="left"/>
    </xf>
    <xf numFmtId="0" fontId="4" fillId="2" borderId="0" xfId="0" applyFont="1" applyFill="1" applyAlignment="1" applyProtection="1">
      <alignment horizontal="center"/>
    </xf>
    <xf numFmtId="0" fontId="8" fillId="2" borderId="0" xfId="0" applyFont="1" applyFill="1" applyBorder="1" applyAlignment="1" applyProtection="1">
      <alignment horizontal="right"/>
    </xf>
    <xf numFmtId="0" fontId="0" fillId="2" borderId="0" xfId="0" applyFill="1" applyBorder="1" applyAlignment="1" applyProtection="1"/>
    <xf numFmtId="0" fontId="0" fillId="2" borderId="0" xfId="0" applyFill="1" applyBorder="1" applyAlignment="1" applyProtection="1">
      <alignment horizontal="right"/>
    </xf>
    <xf numFmtId="0" fontId="6" fillId="2" borderId="14" xfId="0" applyFont="1" applyFill="1" applyBorder="1" applyAlignment="1" applyProtection="1">
      <alignment horizontal="center" vertical="center" wrapText="1"/>
    </xf>
    <xf numFmtId="0" fontId="0" fillId="2" borderId="43" xfId="0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6" fillId="2" borderId="21" xfId="0" applyFont="1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wrapText="1"/>
    </xf>
    <xf numFmtId="0" fontId="0" fillId="0" borderId="0" xfId="0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0" fontId="2" fillId="2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>
      <alignment vertical="top" wrapText="1"/>
    </xf>
    <xf numFmtId="0" fontId="0" fillId="2" borderId="3" xfId="0" applyFill="1" applyBorder="1" applyAlignment="1" applyProtection="1">
      <alignment wrapText="1"/>
    </xf>
    <xf numFmtId="0" fontId="0" fillId="2" borderId="0" xfId="0" applyFill="1" applyBorder="1" applyAlignment="1" applyProtection="1">
      <alignment wrapText="1"/>
    </xf>
  </cellXfs>
  <cellStyles count="7">
    <cellStyle name="Normal" xfId="0" builtinId="0"/>
    <cellStyle name="Normal 2" xfId="5"/>
    <cellStyle name="Normal 2 2" xfId="2"/>
    <cellStyle name="Normal 3" xfId="3"/>
    <cellStyle name="Normal 4" xfId="6"/>
    <cellStyle name="Percent" xfId="1" builtinId="5"/>
    <cellStyle name="Procent 2" xfId="4"/>
  </cellStyles>
  <dxfs count="0"/>
  <tableStyles count="0" defaultTableStyle="TableStyleMedium2" defaultPivotStyle="PivotStyleLight16"/>
  <colors>
    <mruColors>
      <color rgb="FF0986F7"/>
      <color rgb="FFFFFFCC"/>
      <color rgb="FFFFFF99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se/url?sa=i&amp;rct=j&amp;q=&amp;esrc=s&amp;frm=1&amp;source=images&amp;cd=&amp;cad=rja&amp;uact=8&amp;ved=0CAcQjRw&amp;url=http://digikult.se/om-digikult/&amp;ei=ELwjVYz9KYKbsAGh4YLgCA&amp;bvm=bv.89947451,d.bGg&amp;psig=AFQjCNHX9Quz3Mhu9K2fsaYFwdma_VJDww&amp;ust=1428491660127648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google.se/url?sa=i&amp;rct=j&amp;q=&amp;esrc=s&amp;frm=1&amp;source=images&amp;cd=&amp;cad=rja&amp;uact=8&amp;ved=0CAcQjRw&amp;url=http://jagareforbundet.se/&amp;ei=z3EKVa6_LKLnyQOA8YCgBQ&amp;bvm=bv.88528373,d.bGQ&amp;psig=AFQjCNG4O-67RLMB7DT3traG0i1P49hSbA&amp;ust=1426834252809047" TargetMode="External"/><Relationship Id="rId4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388936</xdr:colOff>
      <xdr:row>1</xdr:row>
      <xdr:rowOff>22860</xdr:rowOff>
    </xdr:from>
    <xdr:to>
      <xdr:col>13</xdr:col>
      <xdr:colOff>952500</xdr:colOff>
      <xdr:row>4</xdr:row>
      <xdr:rowOff>58526</xdr:rowOff>
    </xdr:to>
    <xdr:pic>
      <xdr:nvPicPr>
        <xdr:cNvPr id="3" name="Picture 2" descr="http://jagareforbundet.se/Global/Logotyper/JFLogo_Large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60296" y="205740"/>
          <a:ext cx="563564" cy="56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129540</xdr:rowOff>
    </xdr:from>
    <xdr:to>
      <xdr:col>2</xdr:col>
      <xdr:colOff>595630</xdr:colOff>
      <xdr:row>4</xdr:row>
      <xdr:rowOff>165735</xdr:rowOff>
    </xdr:to>
    <xdr:pic>
      <xdr:nvPicPr>
        <xdr:cNvPr id="4" name="Bildobjekt 3" descr="http://media.digikult.se/2013/11/lansstyrelsen_vastragotaland.gif">
          <a:hlinkClick xmlns:r="http://schemas.openxmlformats.org/officeDocument/2006/relationships" r:id="rId3"/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3380" y="129540"/>
          <a:ext cx="763270" cy="744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ig_andersson@hotmail.com" TargetMode="External"/><Relationship Id="rId3" Type="http://schemas.openxmlformats.org/officeDocument/2006/relationships/hyperlink" Target="mailto:osten@ramneskar.se" TargetMode="External"/><Relationship Id="rId7" Type="http://schemas.openxmlformats.org/officeDocument/2006/relationships/hyperlink" Target="mailto:niklas.nilsson@sydved.se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jonas.lofqvist@telia.com" TargetMode="External"/><Relationship Id="rId1" Type="http://schemas.openxmlformats.org/officeDocument/2006/relationships/hyperlink" Target="mailto:vastragotaland@lansstyrelsen.se" TargetMode="External"/><Relationship Id="rId6" Type="http://schemas.openxmlformats.org/officeDocument/2006/relationships/hyperlink" Target="mailto:patrik@skogbo.se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odd.fredrikson@spray.se" TargetMode="External"/><Relationship Id="rId10" Type="http://schemas.openxmlformats.org/officeDocument/2006/relationships/hyperlink" Target="mailto:sven-olof.salomonsson@ps.lrf.se" TargetMode="External"/><Relationship Id="rId4" Type="http://schemas.openxmlformats.org/officeDocument/2006/relationships/hyperlink" Target="mailto:f.borssen@swipnet.se" TargetMode="External"/><Relationship Id="rId9" Type="http://schemas.openxmlformats.org/officeDocument/2006/relationships/hyperlink" Target="mailto:silarp@ueab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R261"/>
  <sheetViews>
    <sheetView tabSelected="1" workbookViewId="0">
      <selection activeCell="E4" sqref="E4:G4"/>
    </sheetView>
  </sheetViews>
  <sheetFormatPr defaultColWidth="9.140625" defaultRowHeight="15"/>
  <cols>
    <col min="1" max="1" width="4.85546875" style="55" customWidth="1"/>
    <col min="2" max="2" width="3" style="55" customWidth="1"/>
    <col min="3" max="3" width="10.140625" style="59" customWidth="1"/>
    <col min="4" max="4" width="17.42578125" style="58" customWidth="1"/>
    <col min="5" max="5" width="8" style="58" customWidth="1"/>
    <col min="6" max="6" width="2.85546875" style="58" customWidth="1"/>
    <col min="7" max="7" width="9" style="58" customWidth="1"/>
    <col min="8" max="8" width="10.85546875" style="60" customWidth="1"/>
    <col min="9" max="9" width="10.5703125" style="60" customWidth="1"/>
    <col min="10" max="10" width="9.7109375" style="61" customWidth="1"/>
    <col min="11" max="11" width="2.5703125" style="61" customWidth="1"/>
    <col min="12" max="12" width="11.42578125" style="61" customWidth="1"/>
    <col min="13" max="13" width="2.7109375" style="61" customWidth="1"/>
    <col min="14" max="14" width="17.7109375" style="60" bestFit="1" customWidth="1"/>
    <col min="15" max="15" width="2" style="62" hidden="1" customWidth="1"/>
    <col min="16" max="19" width="11.28515625" style="33" hidden="1" customWidth="1"/>
    <col min="20" max="21" width="12" style="33" hidden="1" customWidth="1"/>
    <col min="22" max="23" width="0" style="33" hidden="1" customWidth="1"/>
    <col min="24" max="25" width="11.28515625" style="33" hidden="1" customWidth="1"/>
    <col min="26" max="26" width="0" style="63" hidden="1" customWidth="1"/>
    <col min="27" max="28" width="6.42578125" style="63" hidden="1" customWidth="1"/>
    <col min="29" max="29" width="3" style="63" hidden="1" customWidth="1"/>
    <col min="30" max="30" width="4.42578125" style="62" hidden="1" customWidth="1"/>
    <col min="31" max="31" width="10.7109375" style="62" hidden="1" customWidth="1"/>
    <col min="32" max="32" width="4.7109375" style="62" hidden="1" customWidth="1"/>
    <col min="33" max="33" width="0" style="62" hidden="1" customWidth="1"/>
    <col min="34" max="34" width="19.5703125" style="62" hidden="1" customWidth="1"/>
    <col min="35" max="35" width="6.7109375" style="62" hidden="1" customWidth="1"/>
    <col min="36" max="36" width="10.28515625" style="62" hidden="1" customWidth="1"/>
    <col min="37" max="40" width="0" style="62" hidden="1" customWidth="1"/>
    <col min="41" max="41" width="3" style="62" hidden="1" customWidth="1"/>
    <col min="42" max="49" width="9.140625" style="62"/>
    <col min="50" max="70" width="9.140625" style="50"/>
    <col min="71" max="16384" width="9.140625" style="55"/>
  </cols>
  <sheetData>
    <row r="1" spans="1:50">
      <c r="A1" s="62"/>
      <c r="B1" s="62"/>
      <c r="C1" s="12"/>
      <c r="D1" s="11"/>
      <c r="E1" s="11"/>
      <c r="F1" s="11"/>
      <c r="G1" s="11"/>
      <c r="H1" s="15"/>
      <c r="I1" s="15"/>
      <c r="J1" s="99"/>
      <c r="K1" s="16"/>
      <c r="L1" s="16"/>
      <c r="M1" s="16"/>
      <c r="N1" s="15"/>
    </row>
    <row r="2" spans="1:50" ht="18">
      <c r="A2" s="62"/>
      <c r="B2" s="62"/>
      <c r="C2" s="182" t="s">
        <v>53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50" ht="6.75" customHeight="1">
      <c r="A3" s="62"/>
      <c r="B3" s="62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50" ht="18">
      <c r="A4" s="62"/>
      <c r="B4" s="62"/>
      <c r="C4" s="183" t="s">
        <v>9</v>
      </c>
      <c r="D4" s="184"/>
      <c r="E4" s="163" t="s">
        <v>277</v>
      </c>
      <c r="F4" s="164"/>
      <c r="G4" s="165"/>
      <c r="H4" s="5"/>
      <c r="I4" s="44" t="s">
        <v>29</v>
      </c>
      <c r="J4" s="161"/>
      <c r="K4" s="162"/>
      <c r="L4" s="2"/>
      <c r="M4" s="2"/>
      <c r="N4" s="2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50" ht="16.5" thickBot="1">
      <c r="A5" s="62"/>
      <c r="B5" s="62"/>
      <c r="C5" s="183" t="s">
        <v>0</v>
      </c>
      <c r="D5" s="185"/>
      <c r="E5" s="101">
        <v>2014</v>
      </c>
      <c r="F5" s="86" t="s">
        <v>32</v>
      </c>
      <c r="G5" s="105">
        <v>2015</v>
      </c>
      <c r="H5" s="5"/>
      <c r="I5" s="2"/>
      <c r="J5" s="2"/>
      <c r="K5" s="2"/>
      <c r="L5" s="2"/>
      <c r="M5" s="2"/>
      <c r="N5" s="2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50" ht="5.25" customHeight="1" thickBot="1">
      <c r="A6" s="62"/>
      <c r="B6" s="62"/>
      <c r="C6" s="1"/>
      <c r="D6" s="85"/>
      <c r="E6" s="56"/>
      <c r="F6" s="56"/>
      <c r="G6" s="57"/>
      <c r="H6" s="57"/>
      <c r="I6" s="57"/>
      <c r="J6" s="57"/>
      <c r="K6" s="57"/>
      <c r="L6" s="57"/>
      <c r="M6" s="57"/>
      <c r="N6" s="57"/>
      <c r="P6" s="11"/>
      <c r="Q6" s="11"/>
      <c r="R6" s="11"/>
      <c r="S6" s="11"/>
      <c r="T6" s="11"/>
      <c r="U6" s="11"/>
      <c r="V6" s="11"/>
      <c r="W6" s="11"/>
      <c r="X6" s="11"/>
      <c r="Y6" s="11"/>
      <c r="AB6" s="64"/>
      <c r="AC6" s="65"/>
      <c r="AD6" s="66"/>
      <c r="AE6" s="66"/>
      <c r="AF6" s="67"/>
    </row>
    <row r="7" spans="1:50" ht="15" customHeight="1">
      <c r="A7" s="50"/>
      <c r="B7" s="193" t="s">
        <v>1</v>
      </c>
      <c r="C7" s="194"/>
      <c r="D7" s="186" t="s">
        <v>2</v>
      </c>
      <c r="E7" s="188" t="s">
        <v>19</v>
      </c>
      <c r="F7" s="188"/>
      <c r="G7" s="202"/>
      <c r="H7" s="186" t="s">
        <v>20</v>
      </c>
      <c r="I7" s="188" t="s">
        <v>23</v>
      </c>
      <c r="J7" s="166" t="s">
        <v>21</v>
      </c>
      <c r="K7" s="167"/>
      <c r="L7" s="188" t="s">
        <v>22</v>
      </c>
      <c r="M7" s="189"/>
      <c r="N7" s="191" t="s">
        <v>3</v>
      </c>
      <c r="P7" s="11"/>
      <c r="Q7" s="11"/>
      <c r="R7" s="11"/>
      <c r="S7" s="11"/>
      <c r="T7" s="11"/>
      <c r="U7" s="11"/>
      <c r="V7" s="11"/>
      <c r="W7" s="11"/>
      <c r="X7" s="11"/>
      <c r="Y7" s="11"/>
      <c r="AB7" s="197" t="s">
        <v>27</v>
      </c>
      <c r="AC7" s="198"/>
      <c r="AD7" s="198"/>
      <c r="AE7" s="200" t="s">
        <v>26</v>
      </c>
      <c r="AF7" s="68"/>
      <c r="AH7" s="69" t="s">
        <v>28</v>
      </c>
      <c r="AI7" s="70"/>
      <c r="AJ7" s="71">
        <f>AVERAGE(J9:K158)</f>
        <v>41947.72631578947</v>
      </c>
      <c r="AQ7" s="106" t="s">
        <v>36</v>
      </c>
      <c r="AX7" s="62"/>
    </row>
    <row r="8" spans="1:50" ht="15.75" thickBot="1">
      <c r="A8" s="50"/>
      <c r="B8" s="195"/>
      <c r="C8" s="196"/>
      <c r="D8" s="187"/>
      <c r="E8" s="190"/>
      <c r="F8" s="190"/>
      <c r="G8" s="203"/>
      <c r="H8" s="187"/>
      <c r="I8" s="190"/>
      <c r="J8" s="168"/>
      <c r="K8" s="169"/>
      <c r="L8" s="190"/>
      <c r="M8" s="190"/>
      <c r="N8" s="192"/>
      <c r="P8" s="11"/>
      <c r="Q8" s="11"/>
      <c r="R8" s="11"/>
      <c r="S8" s="11"/>
      <c r="T8" s="11"/>
      <c r="U8" s="11"/>
      <c r="V8" s="11"/>
      <c r="W8" s="11"/>
      <c r="X8" s="11"/>
      <c r="Y8" s="11"/>
      <c r="AB8" s="199"/>
      <c r="AC8" s="198"/>
      <c r="AD8" s="198"/>
      <c r="AE8" s="201"/>
      <c r="AF8" s="72"/>
      <c r="AQ8" s="62" t="s">
        <v>55</v>
      </c>
      <c r="AX8" s="62"/>
    </row>
    <row r="9" spans="1:50" ht="15" customHeight="1">
      <c r="A9" s="50"/>
      <c r="B9" s="159" t="str">
        <f>Dataunderlag!A2</f>
        <v>64E 2a 4i</v>
      </c>
      <c r="C9" s="160"/>
      <c r="D9" s="113" t="str">
        <f>IF(Blad1!D4&gt;1,Blad1!B4,FALSE)</f>
        <v xml:space="preserve"> </v>
      </c>
      <c r="E9" s="149" t="s">
        <v>210</v>
      </c>
      <c r="F9" s="149"/>
      <c r="G9" s="149"/>
      <c r="H9" s="114">
        <v>33</v>
      </c>
      <c r="I9" s="114">
        <v>5</v>
      </c>
      <c r="J9" s="147">
        <v>41913</v>
      </c>
      <c r="K9" s="147"/>
      <c r="L9" s="147">
        <v>42111</v>
      </c>
      <c r="M9" s="148"/>
      <c r="N9" s="111">
        <f>IF(H9&lt;1, " ",Q9)</f>
        <v>196</v>
      </c>
      <c r="O9" s="62">
        <v>1</v>
      </c>
      <c r="P9" s="33">
        <f t="shared" ref="P9:P14" si="0">IF(H9&gt;0,(I9*100000)/(H9*L$162*N9))</f>
        <v>4.5472734548364802</v>
      </c>
      <c r="Q9" s="35">
        <f t="shared" ref="Q9:Q14" si="1">IF(H9&gt;0,DAYS360($J9,$L9))</f>
        <v>196</v>
      </c>
      <c r="R9" s="33">
        <f t="shared" ref="R9:R14" si="2">IF(H9&gt;0,P9-$H$173)</f>
        <v>-2.9127289894528712</v>
      </c>
      <c r="S9" s="33">
        <f t="shared" ref="S9:S14" si="3">IF(H9&gt;0,R9^2)</f>
        <v>8.4839901659991437</v>
      </c>
      <c r="T9" s="36">
        <f t="shared" ref="T9:T14" si="4">IF(H9&gt;0,P9-$E$168)</f>
        <v>3.2596453271302614</v>
      </c>
      <c r="U9" s="36">
        <f t="shared" ref="U9:U14" si="5">IF(H9&gt;0,P9+$E$168)</f>
        <v>5.8349015825426989</v>
      </c>
      <c r="X9" s="33">
        <f t="shared" ref="X9:X14" si="6">IF(H9&gt;0,P9-$H$173)</f>
        <v>-2.9127289894528712</v>
      </c>
      <c r="Y9" s="33">
        <f t="shared" ref="Y9:Y14" si="7">IF(H9&gt;0,(R9)^2)</f>
        <v>8.4839901659991437</v>
      </c>
      <c r="AB9" s="73"/>
      <c r="AC9" s="74" t="s">
        <v>25</v>
      </c>
      <c r="AD9" s="75"/>
      <c r="AE9" s="76">
        <v>41622</v>
      </c>
      <c r="AF9" s="68"/>
      <c r="AH9" s="40">
        <f t="shared" ref="AH9" si="8">IF(AC9&gt;0,DAYS360($AJ$7,AE9))</f>
        <v>-320</v>
      </c>
      <c r="AI9" s="77">
        <f t="shared" ref="AI9:AI40" si="9">IF(AC9&gt;0,AH9*$L$162)</f>
        <v>-5440</v>
      </c>
      <c r="AO9" s="62">
        <f t="shared" ref="AO9:AO40" si="10">I9+O9</f>
        <v>6</v>
      </c>
      <c r="AQ9" s="62" t="s">
        <v>38</v>
      </c>
      <c r="AX9" s="62"/>
    </row>
    <row r="10" spans="1:50" ht="15" customHeight="1">
      <c r="A10" s="50"/>
      <c r="B10" s="159" t="str">
        <f>Dataunderlag!A3</f>
        <v>64E 2b 4a</v>
      </c>
      <c r="C10" s="160"/>
      <c r="D10" s="115" t="str">
        <f>IF(Blad1!D5&gt;1,Blad1!B5,FALSE)</f>
        <v xml:space="preserve"> </v>
      </c>
      <c r="E10" s="141" t="str">
        <f>IF(Blad1!D5&gt;0,Blad1!C5)</f>
        <v>Humla</v>
      </c>
      <c r="F10" s="141"/>
      <c r="G10" s="141"/>
      <c r="H10" s="3">
        <f>IF(Blad1!D5&gt;0,Blad1!D5,FALSE)</f>
        <v>39</v>
      </c>
      <c r="I10" s="3">
        <f>IF(Blad1!E5&gt;0,Blad1!E5,FALSE)</f>
        <v>3</v>
      </c>
      <c r="J10" s="143">
        <f>IF(Blad1!D5&gt;0,Blad1!F5,FALSE)</f>
        <v>41942</v>
      </c>
      <c r="K10" s="143"/>
      <c r="L10" s="143">
        <f>IF(Blad1!G5&gt;0,Blad1!G5,FALSE)</f>
        <v>42099</v>
      </c>
      <c r="M10" s="144"/>
      <c r="N10" s="111">
        <f>IF(H10&lt;1,0,Q10)</f>
        <v>155</v>
      </c>
      <c r="O10" s="62">
        <v>1</v>
      </c>
      <c r="P10" s="33">
        <f t="shared" si="0"/>
        <v>2.919281856663261</v>
      </c>
      <c r="Q10" s="35">
        <f t="shared" si="1"/>
        <v>155</v>
      </c>
      <c r="R10" s="33">
        <f t="shared" si="2"/>
        <v>-4.5407205876260903</v>
      </c>
      <c r="S10" s="33">
        <f t="shared" si="3"/>
        <v>20.618143454891428</v>
      </c>
      <c r="T10" s="36">
        <f t="shared" si="4"/>
        <v>1.6316537289570423</v>
      </c>
      <c r="U10" s="36">
        <f t="shared" si="5"/>
        <v>4.2069099843694797</v>
      </c>
      <c r="X10" s="33">
        <f t="shared" si="6"/>
        <v>-4.5407205876260903</v>
      </c>
      <c r="Y10" s="33">
        <f t="shared" si="7"/>
        <v>20.618143454891428</v>
      </c>
      <c r="AB10" s="73"/>
      <c r="AC10" s="74" t="s">
        <v>25</v>
      </c>
      <c r="AD10" s="75"/>
      <c r="AE10" s="76">
        <v>41623</v>
      </c>
      <c r="AF10" s="68"/>
      <c r="AH10" s="40">
        <f t="shared" ref="AH10:AH158" si="11">IF(AC10&gt;0,DAYS360($AJ$7,AE10))</f>
        <v>-319</v>
      </c>
      <c r="AI10" s="77">
        <f t="shared" si="9"/>
        <v>-5423</v>
      </c>
      <c r="AO10" s="62">
        <f t="shared" si="10"/>
        <v>4</v>
      </c>
      <c r="AQ10" s="62" t="s">
        <v>52</v>
      </c>
      <c r="AX10" s="62"/>
    </row>
    <row r="11" spans="1:50" ht="15" customHeight="1">
      <c r="A11" s="50"/>
      <c r="B11" s="159" t="str">
        <f>Dataunderlag!A4</f>
        <v>64E 2b 4c</v>
      </c>
      <c r="C11" s="160"/>
      <c r="D11" s="115" t="str">
        <f>IF(Blad1!D6&gt;1,Blad1!B6,FALSE)</f>
        <v xml:space="preserve"> </v>
      </c>
      <c r="E11" s="141" t="str">
        <f>IF(Blad1!D6&gt;0,Blad1!C6)</f>
        <v>Humla</v>
      </c>
      <c r="F11" s="141"/>
      <c r="G11" s="141"/>
      <c r="H11" s="3">
        <f>IF(Blad1!D6&gt;0,Blad1!D6,FALSE)</f>
        <v>18</v>
      </c>
      <c r="I11" s="3">
        <f>IF(Blad1!E6&gt;0,Blad1!E6,FALSE)</f>
        <v>2</v>
      </c>
      <c r="J11" s="143">
        <f>IF(Blad1!D6&gt;0,Blad1!F6,FALSE)</f>
        <v>41944</v>
      </c>
      <c r="K11" s="143"/>
      <c r="L11" s="143">
        <f>IF(Blad1!G6&gt;0,Blad1!G6,FALSE)</f>
        <v>42113</v>
      </c>
      <c r="M11" s="144"/>
      <c r="N11" s="111">
        <f>IF(H11&lt;1,0,Q11)</f>
        <v>168</v>
      </c>
      <c r="O11" s="62">
        <v>1</v>
      </c>
      <c r="P11" s="33">
        <f t="shared" si="0"/>
        <v>3.8904450669156549</v>
      </c>
      <c r="Q11" s="35">
        <f t="shared" si="1"/>
        <v>168</v>
      </c>
      <c r="R11" s="33">
        <f t="shared" si="2"/>
        <v>-3.5695573773736964</v>
      </c>
      <c r="S11" s="33">
        <f t="shared" si="3"/>
        <v>12.741739870362981</v>
      </c>
      <c r="T11" s="36">
        <f t="shared" si="4"/>
        <v>2.6028169392094362</v>
      </c>
      <c r="U11" s="36">
        <f t="shared" si="5"/>
        <v>5.1780731946218737</v>
      </c>
      <c r="X11" s="33">
        <f t="shared" si="6"/>
        <v>-3.5695573773736964</v>
      </c>
      <c r="Y11" s="33">
        <f t="shared" si="7"/>
        <v>12.741739870362981</v>
      </c>
      <c r="AB11" s="73"/>
      <c r="AC11" s="74" t="s">
        <v>25</v>
      </c>
      <c r="AD11" s="75"/>
      <c r="AE11" s="76">
        <v>41585</v>
      </c>
      <c r="AF11" s="68"/>
      <c r="AH11" s="40">
        <f t="shared" si="11"/>
        <v>-357</v>
      </c>
      <c r="AI11" s="77">
        <f t="shared" si="9"/>
        <v>-6069</v>
      </c>
      <c r="AO11" s="62">
        <f t="shared" si="10"/>
        <v>3</v>
      </c>
      <c r="AX11" s="62"/>
    </row>
    <row r="12" spans="1:50" ht="15" customHeight="1">
      <c r="A12" s="50"/>
      <c r="B12" s="159" t="str">
        <f>Dataunderlag!A5</f>
        <v>64E 2b 4e</v>
      </c>
      <c r="C12" s="160"/>
      <c r="D12" s="115" t="str">
        <f>IF(Blad1!D7&gt;1,Blad1!B7,FALSE)</f>
        <v>Pockås</v>
      </c>
      <c r="E12" s="141" t="str">
        <f>IF(Blad1!D7&gt;0,Blad1!C7)</f>
        <v>Lundby</v>
      </c>
      <c r="F12" s="141"/>
      <c r="G12" s="141"/>
      <c r="H12" s="3">
        <f>IF(Blad1!D7&gt;0,Blad1!D7,FALSE)</f>
        <v>40</v>
      </c>
      <c r="I12" s="3">
        <f>IF(Blad1!E7&gt;0,Blad1!E7,FALSE)</f>
        <v>15</v>
      </c>
      <c r="J12" s="143">
        <f>IF(Blad1!D7&gt;0,Blad1!F7,FALSE)</f>
        <v>41951</v>
      </c>
      <c r="K12" s="143"/>
      <c r="L12" s="143">
        <f>IF(Blad1!G7&gt;0,Blad1!G7,FALSE)</f>
        <v>42105</v>
      </c>
      <c r="M12" s="144"/>
      <c r="N12" s="111">
        <f>IF(H12&lt;1,0,Q12)</f>
        <v>153</v>
      </c>
      <c r="O12" s="62">
        <v>1</v>
      </c>
      <c r="P12" s="33">
        <f t="shared" si="0"/>
        <v>14.41753171856978</v>
      </c>
      <c r="Q12" s="35">
        <f t="shared" si="1"/>
        <v>153</v>
      </c>
      <c r="R12" s="33">
        <f t="shared" si="2"/>
        <v>6.9575292742804287</v>
      </c>
      <c r="S12" s="33">
        <f t="shared" si="3"/>
        <v>48.407213602469149</v>
      </c>
      <c r="T12" s="36">
        <f t="shared" si="4"/>
        <v>13.129903590863561</v>
      </c>
      <c r="U12" s="36">
        <f t="shared" si="5"/>
        <v>15.705159846275999</v>
      </c>
      <c r="X12" s="33">
        <f t="shared" si="6"/>
        <v>6.9575292742804287</v>
      </c>
      <c r="Y12" s="33">
        <f t="shared" si="7"/>
        <v>48.407213602469149</v>
      </c>
      <c r="AB12" s="73"/>
      <c r="AC12" s="74" t="s">
        <v>25</v>
      </c>
      <c r="AD12" s="75"/>
      <c r="AE12" s="76">
        <v>41622</v>
      </c>
      <c r="AF12" s="68"/>
      <c r="AH12" s="40">
        <f t="shared" si="11"/>
        <v>-320</v>
      </c>
      <c r="AI12" s="77">
        <f t="shared" si="9"/>
        <v>-5440</v>
      </c>
      <c r="AO12" s="62">
        <f t="shared" si="10"/>
        <v>16</v>
      </c>
      <c r="AQ12" s="62" t="s">
        <v>56</v>
      </c>
      <c r="AX12" s="62"/>
    </row>
    <row r="13" spans="1:50" ht="15" customHeight="1">
      <c r="A13" s="50"/>
      <c r="B13" s="159" t="str">
        <f>Dataunderlag!A6</f>
        <v>64E 2b 4g</v>
      </c>
      <c r="C13" s="160"/>
      <c r="D13" s="115" t="str">
        <f>IF(Blad1!D8&gt;1,Blad1!B8,FALSE)</f>
        <v>Dalbohemmet</v>
      </c>
      <c r="E13" s="141" t="str">
        <f>IF(Blad1!D8&gt;0,Blad1!C8)</f>
        <v>Kölaby</v>
      </c>
      <c r="F13" s="141"/>
      <c r="G13" s="141"/>
      <c r="H13" s="3">
        <f>IF(Blad1!D8&gt;0,Blad1!D8,FALSE)</f>
        <v>20</v>
      </c>
      <c r="I13" s="3">
        <f>IF(Blad1!E8&gt;0,Blad1!E8,FALSE)</f>
        <v>6</v>
      </c>
      <c r="J13" s="143">
        <f>IF(Blad1!D8&gt;0,Blad1!F8,FALSE)</f>
        <v>41951</v>
      </c>
      <c r="K13" s="143"/>
      <c r="L13" s="143">
        <f>IF(Blad1!G8&gt;0,Blad1!G8,FALSE)</f>
        <v>42105</v>
      </c>
      <c r="M13" s="144"/>
      <c r="N13" s="111">
        <f>IF(H13&lt;1,0,Q13)</f>
        <v>153</v>
      </c>
      <c r="O13" s="62">
        <v>1</v>
      </c>
      <c r="P13" s="33">
        <f t="shared" si="0"/>
        <v>11.534025374855824</v>
      </c>
      <c r="Q13" s="35">
        <f t="shared" si="1"/>
        <v>153</v>
      </c>
      <c r="R13" s="33">
        <f t="shared" si="2"/>
        <v>4.074022930566473</v>
      </c>
      <c r="S13" s="33">
        <f t="shared" si="3"/>
        <v>16.597662838781432</v>
      </c>
      <c r="T13" s="36">
        <f t="shared" si="4"/>
        <v>10.246397247149606</v>
      </c>
      <c r="U13" s="36">
        <f t="shared" si="5"/>
        <v>12.821653502562043</v>
      </c>
      <c r="X13" s="33">
        <f t="shared" si="6"/>
        <v>4.074022930566473</v>
      </c>
      <c r="Y13" s="33">
        <f t="shared" si="7"/>
        <v>16.597662838781432</v>
      </c>
      <c r="AB13" s="73"/>
      <c r="AC13" s="74" t="s">
        <v>25</v>
      </c>
      <c r="AD13" s="75"/>
      <c r="AE13" s="76">
        <v>41598</v>
      </c>
      <c r="AF13" s="68"/>
      <c r="AH13" s="40">
        <f t="shared" si="11"/>
        <v>-344</v>
      </c>
      <c r="AI13" s="77">
        <f t="shared" si="9"/>
        <v>-5848</v>
      </c>
      <c r="AO13" s="62">
        <f t="shared" si="10"/>
        <v>7</v>
      </c>
      <c r="AX13" s="62"/>
    </row>
    <row r="14" spans="1:50" ht="15" customHeight="1">
      <c r="A14" s="50"/>
      <c r="B14" s="159" t="str">
        <f>Dataunderlag!A7</f>
        <v>64E 2a 2i</v>
      </c>
      <c r="C14" s="160"/>
      <c r="D14" s="115"/>
      <c r="E14" s="141" t="str">
        <f>IF(Blad1!D9&gt;0,Blad1!C9)</f>
        <v>Dalum</v>
      </c>
      <c r="F14" s="141"/>
      <c r="G14" s="141"/>
      <c r="H14" s="3">
        <f>IF(Blad1!D9&gt;0,Blad1!D9,FALSE)</f>
        <v>24</v>
      </c>
      <c r="I14" s="3">
        <f>IF(Blad1!E9&gt;0,Blad1!E9,FALSE)</f>
        <v>6</v>
      </c>
      <c r="J14" s="143">
        <f>IF(Blad1!D9&gt;0,Blad1!F9,FALSE)</f>
        <v>41944</v>
      </c>
      <c r="K14" s="143"/>
      <c r="L14" s="143">
        <f>IF(Blad1!G9&gt;0,Blad1!G9,FALSE)</f>
        <v>42095</v>
      </c>
      <c r="M14" s="144"/>
      <c r="N14" s="111">
        <f>IF(H14&lt;1,0,Q14)</f>
        <v>150</v>
      </c>
      <c r="O14" s="62">
        <v>1</v>
      </c>
      <c r="P14" s="33">
        <f t="shared" si="0"/>
        <v>9.8039215686274517</v>
      </c>
      <c r="Q14" s="35">
        <f t="shared" si="1"/>
        <v>150</v>
      </c>
      <c r="R14" s="33">
        <f t="shared" si="2"/>
        <v>2.3439191243381003</v>
      </c>
      <c r="S14" s="33">
        <f t="shared" si="3"/>
        <v>5.4939568614378871</v>
      </c>
      <c r="T14" s="36">
        <f t="shared" si="4"/>
        <v>8.516293440921233</v>
      </c>
      <c r="U14" s="36">
        <f t="shared" si="5"/>
        <v>11.09154969633367</v>
      </c>
      <c r="X14" s="33">
        <f t="shared" si="6"/>
        <v>2.3439191243381003</v>
      </c>
      <c r="Y14" s="33">
        <f t="shared" si="7"/>
        <v>5.4939568614378871</v>
      </c>
      <c r="AB14" s="73"/>
      <c r="AC14" s="74" t="s">
        <v>25</v>
      </c>
      <c r="AD14" s="75"/>
      <c r="AE14" s="76">
        <v>41654</v>
      </c>
      <c r="AF14" s="68"/>
      <c r="AH14" s="40">
        <f t="shared" si="11"/>
        <v>-289</v>
      </c>
      <c r="AI14" s="77">
        <f t="shared" si="9"/>
        <v>-4913</v>
      </c>
      <c r="AO14" s="62">
        <f t="shared" si="10"/>
        <v>7</v>
      </c>
      <c r="AQ14" s="62" t="s">
        <v>39</v>
      </c>
      <c r="AX14" s="62"/>
    </row>
    <row r="15" spans="1:50" ht="15" customHeight="1">
      <c r="A15" s="50"/>
      <c r="B15" s="159" t="str">
        <f>Dataunderlag!A8</f>
        <v>64E 2b 2a</v>
      </c>
      <c r="C15" s="160"/>
      <c r="D15" s="115"/>
      <c r="E15" s="141"/>
      <c r="F15" s="141"/>
      <c r="G15" s="141"/>
      <c r="H15" s="3"/>
      <c r="I15" s="3"/>
      <c r="J15" s="143"/>
      <c r="K15" s="143"/>
      <c r="L15" s="143"/>
      <c r="M15" s="144"/>
      <c r="N15" s="111"/>
      <c r="O15" s="62">
        <v>1</v>
      </c>
      <c r="Q15" s="35"/>
      <c r="T15" s="36"/>
      <c r="U15" s="36"/>
      <c r="AB15" s="73"/>
      <c r="AC15" s="74" t="s">
        <v>25</v>
      </c>
      <c r="AD15" s="75"/>
      <c r="AE15" s="76">
        <v>41622</v>
      </c>
      <c r="AF15" s="68"/>
      <c r="AH15" s="40">
        <f t="shared" si="11"/>
        <v>-320</v>
      </c>
      <c r="AI15" s="77">
        <f t="shared" si="9"/>
        <v>-5440</v>
      </c>
      <c r="AO15" s="62">
        <f t="shared" si="10"/>
        <v>1</v>
      </c>
      <c r="AQ15" s="62" t="s">
        <v>40</v>
      </c>
      <c r="AS15" s="62" t="s">
        <v>41</v>
      </c>
      <c r="AX15" s="62"/>
    </row>
    <row r="16" spans="1:50" ht="15" customHeight="1">
      <c r="A16" s="50"/>
      <c r="B16" s="159" t="str">
        <f>Dataunderlag!A9</f>
        <v>64E 2b 2e</v>
      </c>
      <c r="C16" s="160"/>
      <c r="D16" s="115" t="str">
        <f>IF(Blad1!D11&gt;1,Blad1!B11,FALSE)</f>
        <v>Göpåsen</v>
      </c>
      <c r="E16" s="141" t="str">
        <f>IF(Blad1!D11&gt;0,Blad1!C11)</f>
        <v>Humla</v>
      </c>
      <c r="F16" s="141"/>
      <c r="G16" s="141"/>
      <c r="H16" s="3">
        <f>IF(Blad1!D11&gt;0,Blad1!D11,FALSE)</f>
        <v>39</v>
      </c>
      <c r="I16" s="3">
        <f>IF(Blad1!E11&gt;0,Blad1!E11,FALSE)</f>
        <v>8</v>
      </c>
      <c r="J16" s="143">
        <f>IF(Blad1!D11&gt;0,Blad1!F11,FALSE)</f>
        <v>41950</v>
      </c>
      <c r="K16" s="143"/>
      <c r="L16" s="143">
        <f>IF(Blad1!G11&gt;0,Blad1!G11,FALSE)</f>
        <v>42100</v>
      </c>
      <c r="M16" s="144"/>
      <c r="N16" s="111">
        <f>IF(H16&lt;1,0,Q16)</f>
        <v>149</v>
      </c>
      <c r="O16" s="62">
        <v>1</v>
      </c>
      <c r="P16" s="33">
        <f>IF(H16&gt;0,(I16*100000)/(H16*L$162*N16))</f>
        <v>8.0982315486855558</v>
      </c>
      <c r="Q16" s="35">
        <f>IF(H16&gt;0,DAYS360($J16,$L16))</f>
        <v>149</v>
      </c>
      <c r="R16" s="33">
        <f>IF(H16&gt;0,P16-$H$173)</f>
        <v>0.63822910439620451</v>
      </c>
      <c r="S16" s="33">
        <f>IF(H16&gt;0,R16^2)</f>
        <v>0.40733638969838132</v>
      </c>
      <c r="T16" s="36">
        <f>IF(H16&gt;0,P16-$E$168)</f>
        <v>6.8106034209793371</v>
      </c>
      <c r="U16" s="36">
        <f>IF(H16&gt;0,P16+$E$168)</f>
        <v>9.3858596763917745</v>
      </c>
      <c r="X16" s="33">
        <f>IF(H16&gt;0,P16-$H$173)</f>
        <v>0.63822910439620451</v>
      </c>
      <c r="Y16" s="33">
        <f>IF(H16&gt;0,(R16)^2)</f>
        <v>0.40733638969838132</v>
      </c>
      <c r="AB16" s="73"/>
      <c r="AC16" s="74" t="s">
        <v>25</v>
      </c>
      <c r="AD16" s="75"/>
      <c r="AE16" s="76">
        <v>41632</v>
      </c>
      <c r="AF16" s="68"/>
      <c r="AH16" s="40">
        <f t="shared" si="11"/>
        <v>-310</v>
      </c>
      <c r="AI16" s="77">
        <f t="shared" si="9"/>
        <v>-5270</v>
      </c>
      <c r="AO16" s="62">
        <f t="shared" si="10"/>
        <v>9</v>
      </c>
      <c r="AX16" s="62"/>
    </row>
    <row r="17" spans="1:50" ht="15" customHeight="1">
      <c r="A17" s="50"/>
      <c r="B17" s="159" t="str">
        <f>Dataunderlag!A10</f>
        <v>64E 2c 2a</v>
      </c>
      <c r="C17" s="160"/>
      <c r="D17" s="115"/>
      <c r="E17" s="141"/>
      <c r="F17" s="141"/>
      <c r="G17" s="141"/>
      <c r="H17" s="3"/>
      <c r="I17" s="3"/>
      <c r="J17" s="143"/>
      <c r="K17" s="143"/>
      <c r="L17" s="143"/>
      <c r="M17" s="144"/>
      <c r="N17" s="111"/>
      <c r="O17" s="62">
        <v>1</v>
      </c>
      <c r="Q17" s="35"/>
      <c r="T17" s="36"/>
      <c r="U17" s="36"/>
      <c r="AB17" s="73"/>
      <c r="AC17" s="74" t="s">
        <v>25</v>
      </c>
      <c r="AD17" s="75"/>
      <c r="AE17" s="76">
        <v>41598</v>
      </c>
      <c r="AF17" s="68"/>
      <c r="AH17" s="40">
        <f t="shared" si="11"/>
        <v>-344</v>
      </c>
      <c r="AI17" s="77">
        <f t="shared" si="9"/>
        <v>-5848</v>
      </c>
      <c r="AO17" s="62">
        <f t="shared" si="10"/>
        <v>1</v>
      </c>
      <c r="AQ17" s="62" t="s">
        <v>42</v>
      </c>
      <c r="AR17" s="62">
        <v>1</v>
      </c>
      <c r="AS17" s="140" t="s">
        <v>43</v>
      </c>
      <c r="AX17" s="62"/>
    </row>
    <row r="18" spans="1:50" ht="15" customHeight="1">
      <c r="A18" s="50"/>
      <c r="B18" s="159" t="str">
        <f>Dataunderlag!A11</f>
        <v>64E 2c 2c</v>
      </c>
      <c r="C18" s="160"/>
      <c r="D18" s="115"/>
      <c r="E18" s="141"/>
      <c r="F18" s="141"/>
      <c r="G18" s="141"/>
      <c r="H18" s="3"/>
      <c r="I18" s="3"/>
      <c r="J18" s="143"/>
      <c r="K18" s="143"/>
      <c r="L18" s="143"/>
      <c r="M18" s="144"/>
      <c r="N18" s="111"/>
      <c r="O18" s="62">
        <v>1</v>
      </c>
      <c r="Q18" s="35"/>
      <c r="T18" s="36"/>
      <c r="U18" s="36"/>
      <c r="AB18" s="73"/>
      <c r="AC18" s="74" t="s">
        <v>25</v>
      </c>
      <c r="AD18" s="75"/>
      <c r="AE18" s="76">
        <v>41666</v>
      </c>
      <c r="AF18" s="68"/>
      <c r="AH18" s="40">
        <f t="shared" si="11"/>
        <v>-277</v>
      </c>
      <c r="AI18" s="77">
        <f t="shared" si="9"/>
        <v>-4709</v>
      </c>
      <c r="AO18" s="62">
        <f t="shared" si="10"/>
        <v>1</v>
      </c>
      <c r="AR18" s="62">
        <v>2</v>
      </c>
      <c r="AS18" s="140" t="s">
        <v>44</v>
      </c>
      <c r="AX18" s="62"/>
    </row>
    <row r="19" spans="1:50" ht="15" customHeight="1">
      <c r="A19" s="50"/>
      <c r="B19" s="159" t="str">
        <f>Dataunderlag!A12</f>
        <v>64E 2c 2e</v>
      </c>
      <c r="C19" s="160"/>
      <c r="D19" s="115"/>
      <c r="E19" s="141"/>
      <c r="F19" s="141"/>
      <c r="G19" s="141"/>
      <c r="H19" s="3"/>
      <c r="I19" s="3"/>
      <c r="J19" s="143"/>
      <c r="K19" s="143"/>
      <c r="L19" s="143"/>
      <c r="M19" s="144"/>
      <c r="N19" s="111"/>
      <c r="O19" s="62">
        <v>1</v>
      </c>
      <c r="Q19" s="35"/>
      <c r="T19" s="36"/>
      <c r="U19" s="36"/>
      <c r="AB19" s="73"/>
      <c r="AC19" s="74"/>
      <c r="AD19" s="75"/>
      <c r="AE19" s="76"/>
      <c r="AF19" s="68"/>
      <c r="AH19" s="40" t="b">
        <f t="shared" si="11"/>
        <v>0</v>
      </c>
      <c r="AI19" s="77" t="b">
        <f t="shared" si="9"/>
        <v>0</v>
      </c>
      <c r="AO19" s="62">
        <f t="shared" si="10"/>
        <v>1</v>
      </c>
      <c r="AR19" s="62">
        <v>3</v>
      </c>
      <c r="AS19" s="140" t="s">
        <v>45</v>
      </c>
      <c r="AX19" s="62"/>
    </row>
    <row r="20" spans="1:50" ht="15" customHeight="1">
      <c r="A20" s="50"/>
      <c r="B20" s="159" t="str">
        <f>Dataunderlag!A13</f>
        <v>64E 2b 6a</v>
      </c>
      <c r="C20" s="160"/>
      <c r="D20" s="115" t="str">
        <f>IF(Blad1!D15&gt;1,Blad1!B15,FALSE)</f>
        <v>Skärum</v>
      </c>
      <c r="E20" s="141" t="str">
        <f>IF(Blad1!D15&gt;0,Blad1!C15)</f>
        <v>Kölaby</v>
      </c>
      <c r="F20" s="141"/>
      <c r="G20" s="141"/>
      <c r="H20" s="3">
        <f>IF(Blad1!D15&gt;0,Blad1!D15,FALSE)</f>
        <v>9</v>
      </c>
      <c r="I20" s="3">
        <v>0</v>
      </c>
      <c r="J20" s="143">
        <f>IF(Blad1!D15&gt;0,Blad1!F15,FALSE)</f>
        <v>41951</v>
      </c>
      <c r="K20" s="143"/>
      <c r="L20" s="143">
        <f>IF(Blad1!G15&gt;0,Blad1!G15,FALSE)</f>
        <v>42105</v>
      </c>
      <c r="M20" s="144"/>
      <c r="N20" s="111">
        <f>IF(H20&lt;1,0,Q20)</f>
        <v>153</v>
      </c>
      <c r="O20" s="62">
        <v>1</v>
      </c>
      <c r="P20" s="33">
        <f>IF(H20&gt;0,(I20*100000)/(H20*L$162*N20))</f>
        <v>0</v>
      </c>
      <c r="Q20" s="35">
        <f>IF(H20&gt;0,DAYS360($J20,$L20))</f>
        <v>153</v>
      </c>
      <c r="R20" s="33">
        <f>IF(H20&gt;0,P20-$H$173)</f>
        <v>-7.4600024442893513</v>
      </c>
      <c r="S20" s="33">
        <f>IF(H20&gt;0,R20^2)</f>
        <v>55.651636468803098</v>
      </c>
      <c r="T20" s="36">
        <f>IF(H20&gt;0,P20-$E$168)</f>
        <v>-1.2876281277062187</v>
      </c>
      <c r="U20" s="36">
        <f>IF(H20&gt;0,P20+$E$168)</f>
        <v>1.2876281277062187</v>
      </c>
      <c r="X20" s="33">
        <f>IF(H20&gt;0,P20-$H$173)</f>
        <v>-7.4600024442893513</v>
      </c>
      <c r="Y20" s="33">
        <f>IF(H20&gt;0,(R20)^2)</f>
        <v>55.651636468803098</v>
      </c>
      <c r="AB20" s="73"/>
      <c r="AC20" s="74"/>
      <c r="AD20" s="75"/>
      <c r="AE20" s="76"/>
      <c r="AF20" s="68"/>
      <c r="AH20" s="40" t="b">
        <f t="shared" si="11"/>
        <v>0</v>
      </c>
      <c r="AI20" s="77" t="b">
        <f t="shared" si="9"/>
        <v>0</v>
      </c>
      <c r="AO20" s="62">
        <f t="shared" si="10"/>
        <v>1</v>
      </c>
      <c r="AR20" s="62">
        <v>4</v>
      </c>
      <c r="AS20" s="140" t="s">
        <v>46</v>
      </c>
      <c r="AX20" s="62"/>
    </row>
    <row r="21" spans="1:50" ht="15" customHeight="1">
      <c r="A21" s="50"/>
      <c r="B21" s="159" t="str">
        <f>Dataunderlag!A14</f>
        <v>64E 2b 6e</v>
      </c>
      <c r="C21" s="160"/>
      <c r="D21" s="115"/>
      <c r="E21" s="141"/>
      <c r="F21" s="141"/>
      <c r="G21" s="141"/>
      <c r="H21" s="3"/>
      <c r="I21" s="3"/>
      <c r="J21" s="143"/>
      <c r="K21" s="143"/>
      <c r="L21" s="143"/>
      <c r="M21" s="144"/>
      <c r="N21" s="111"/>
      <c r="O21" s="62">
        <v>1</v>
      </c>
      <c r="Q21" s="35"/>
      <c r="T21" s="36"/>
      <c r="U21" s="36"/>
      <c r="AB21" s="73"/>
      <c r="AC21" s="74"/>
      <c r="AD21" s="75"/>
      <c r="AE21" s="76"/>
      <c r="AF21" s="68"/>
      <c r="AH21" s="40" t="b">
        <f t="shared" si="11"/>
        <v>0</v>
      </c>
      <c r="AI21" s="77" t="b">
        <f t="shared" si="9"/>
        <v>0</v>
      </c>
      <c r="AO21" s="62">
        <f t="shared" si="10"/>
        <v>1</v>
      </c>
      <c r="AR21" s="62">
        <v>5</v>
      </c>
      <c r="AS21" s="140" t="s">
        <v>47</v>
      </c>
      <c r="AX21" s="62"/>
    </row>
    <row r="22" spans="1:50" ht="15" customHeight="1">
      <c r="A22" s="50"/>
      <c r="B22" s="159" t="str">
        <f>Dataunderlag!A15</f>
        <v>64E 2b 2c</v>
      </c>
      <c r="C22" s="160"/>
      <c r="D22" s="115" t="str">
        <f>IF(Blad1!D17&gt;1,Blad1!B17,FALSE)</f>
        <v>Hallabo</v>
      </c>
      <c r="E22" s="141" t="str">
        <f>IF(Blad1!D17&gt;0,Blad1!C17)</f>
        <v>Blidsberg</v>
      </c>
      <c r="F22" s="141"/>
      <c r="G22" s="141"/>
      <c r="H22" s="3">
        <f>IF(Blad1!D17&gt;0,Blad1!D17,FALSE)</f>
        <v>33</v>
      </c>
      <c r="I22" s="3">
        <f>IF(Blad1!E17&gt;0,Blad1!E17,FALSE)</f>
        <v>14</v>
      </c>
      <c r="J22" s="143">
        <f>IF(Blad1!D17&gt;0,Blad1!F17,FALSE)</f>
        <v>41916</v>
      </c>
      <c r="K22" s="143"/>
      <c r="L22" s="143">
        <f>IF(Blad1!G17&gt;0,Blad1!G17,FALSE)</f>
        <v>42090</v>
      </c>
      <c r="M22" s="144"/>
      <c r="N22" s="111">
        <f t="shared" ref="N22:N31" si="12">IF(H22&lt;1,0,Q22)</f>
        <v>173</v>
      </c>
      <c r="O22" s="62">
        <v>1</v>
      </c>
      <c r="P22" s="33">
        <f t="shared" ref="P22:P31" si="13">IF(H22&gt;0,(I22*100000)/(H22*L$162*N22))</f>
        <v>14.425107930718267</v>
      </c>
      <c r="Q22" s="35">
        <f t="shared" ref="Q22:Q31" si="14">IF(H22&gt;0,DAYS360($J22,$L22))</f>
        <v>173</v>
      </c>
      <c r="R22" s="33">
        <f t="shared" ref="R22:R31" si="15">IF(H22&gt;0,P22-$H$173)</f>
        <v>6.9651054864289161</v>
      </c>
      <c r="S22" s="33">
        <f t="shared" ref="S22:S31" si="16">IF(H22&gt;0,R22^2)</f>
        <v>48.512694437082189</v>
      </c>
      <c r="T22" s="36">
        <f t="shared" ref="T22:T31" si="17">IF(H22&gt;0,P22-$E$168)</f>
        <v>13.137479803012049</v>
      </c>
      <c r="U22" s="36">
        <f t="shared" ref="U22:U31" si="18">IF(H22&gt;0,P22+$E$168)</f>
        <v>15.712736058424486</v>
      </c>
      <c r="X22" s="33">
        <f t="shared" ref="X22:X31" si="19">IF(H22&gt;0,P22-$H$173)</f>
        <v>6.9651054864289161</v>
      </c>
      <c r="Y22" s="33">
        <f t="shared" ref="Y22:Y31" si="20">IF(H22&gt;0,(R22)^2)</f>
        <v>48.512694437082189</v>
      </c>
      <c r="AB22" s="73"/>
      <c r="AC22" s="74"/>
      <c r="AD22" s="75"/>
      <c r="AE22" s="76"/>
      <c r="AF22" s="68"/>
      <c r="AH22" s="40" t="b">
        <f t="shared" ref="AH22:AH147" si="21">IF(AC22&gt;0,DAYS360($AJ$7,AE22))</f>
        <v>0</v>
      </c>
      <c r="AI22" s="77" t="b">
        <f t="shared" si="9"/>
        <v>0</v>
      </c>
      <c r="AO22" s="62">
        <f t="shared" si="10"/>
        <v>15</v>
      </c>
      <c r="AR22" s="62">
        <v>6</v>
      </c>
      <c r="AS22" s="140" t="s">
        <v>48</v>
      </c>
      <c r="AX22" s="62"/>
    </row>
    <row r="23" spans="1:50" ht="15" customHeight="1">
      <c r="A23" s="50"/>
      <c r="B23" s="159" t="str">
        <f>Dataunderlag!A16</f>
        <v>64E 2b 2g</v>
      </c>
      <c r="C23" s="160"/>
      <c r="D23" s="115" t="str">
        <f>IF(Blad1!D18&gt;1,Blad1!B18,FALSE)</f>
        <v>Skogslund</v>
      </c>
      <c r="E23" s="141" t="str">
        <f>IF(Blad1!D18&gt;0,Blad1!C18)</f>
        <v>Kölaby</v>
      </c>
      <c r="F23" s="141"/>
      <c r="G23" s="141"/>
      <c r="H23" s="3">
        <f>IF(Blad1!D18&gt;0,Blad1!D18,FALSE)</f>
        <v>15</v>
      </c>
      <c r="I23" s="3">
        <f>IF(Blad1!E18&gt;0,Blad1!E18,FALSE)</f>
        <v>4</v>
      </c>
      <c r="J23" s="143">
        <f>IF(Blad1!D18&gt;0,Blad1!F18,FALSE)</f>
        <v>41951</v>
      </c>
      <c r="K23" s="143"/>
      <c r="L23" s="143">
        <f>IF(Blad1!G18&gt;0,Blad1!G18,FALSE)</f>
        <v>42105</v>
      </c>
      <c r="M23" s="144"/>
      <c r="N23" s="111">
        <f t="shared" si="12"/>
        <v>153</v>
      </c>
      <c r="O23" s="62">
        <v>1</v>
      </c>
      <c r="P23" s="33">
        <f t="shared" si="13"/>
        <v>10.252466999871844</v>
      </c>
      <c r="Q23" s="35">
        <f t="shared" si="14"/>
        <v>153</v>
      </c>
      <c r="R23" s="33">
        <f t="shared" si="15"/>
        <v>2.7924645555824927</v>
      </c>
      <c r="S23" s="33">
        <f t="shared" si="16"/>
        <v>7.7978582941845289</v>
      </c>
      <c r="T23" s="36">
        <f t="shared" si="17"/>
        <v>8.9648388721656254</v>
      </c>
      <c r="U23" s="36">
        <f t="shared" si="18"/>
        <v>11.540095127578063</v>
      </c>
      <c r="X23" s="33">
        <f t="shared" si="19"/>
        <v>2.7924645555824927</v>
      </c>
      <c r="Y23" s="33">
        <f t="shared" si="20"/>
        <v>7.7978582941845289</v>
      </c>
      <c r="AB23" s="73"/>
      <c r="AC23" s="74"/>
      <c r="AD23" s="75"/>
      <c r="AE23" s="76"/>
      <c r="AF23" s="68"/>
      <c r="AH23" s="40" t="b">
        <f t="shared" si="21"/>
        <v>0</v>
      </c>
      <c r="AI23" s="77" t="b">
        <f t="shared" si="9"/>
        <v>0</v>
      </c>
      <c r="AO23" s="62">
        <f t="shared" si="10"/>
        <v>5</v>
      </c>
      <c r="AR23" s="62">
        <v>7</v>
      </c>
      <c r="AS23" s="140" t="s">
        <v>49</v>
      </c>
      <c r="AX23" s="62"/>
    </row>
    <row r="24" spans="1:50" ht="15" customHeight="1">
      <c r="A24" s="50"/>
      <c r="B24" s="159" t="str">
        <f>Dataunderlag!A17</f>
        <v>64E 2c 2g</v>
      </c>
      <c r="C24" s="160"/>
      <c r="D24" s="115" t="str">
        <f>IF(Blad1!D19&gt;1,Blad1!B19,FALSE)</f>
        <v>Kyrkeryd-Brängesås</v>
      </c>
      <c r="E24" s="141" t="str">
        <f>IF(Blad1!D19&gt;0,Blad1!C19)</f>
        <v>Kölingared</v>
      </c>
      <c r="F24" s="141"/>
      <c r="G24" s="141"/>
      <c r="H24" s="3">
        <f>IF(Blad1!D19&gt;0,Blad1!D19,FALSE)</f>
        <v>8</v>
      </c>
      <c r="I24" s="3">
        <f>IF(Blad1!E19&gt;0,Blad1!E19,FALSE)</f>
        <v>1</v>
      </c>
      <c r="J24" s="143">
        <f>IF(Blad1!D19&gt;0,Blad1!F19,FALSE)</f>
        <v>41953</v>
      </c>
      <c r="K24" s="143"/>
      <c r="L24" s="143">
        <f>IF(Blad1!G19&gt;0,Blad1!G19,FALSE)</f>
        <v>42083</v>
      </c>
      <c r="M24" s="144"/>
      <c r="N24" s="111">
        <f t="shared" si="12"/>
        <v>130</v>
      </c>
      <c r="O24" s="62">
        <v>1</v>
      </c>
      <c r="P24" s="33">
        <f t="shared" si="13"/>
        <v>5.6561085972850682</v>
      </c>
      <c r="Q24" s="35">
        <f t="shared" si="14"/>
        <v>130</v>
      </c>
      <c r="R24" s="33">
        <f t="shared" si="15"/>
        <v>-1.8038938470042831</v>
      </c>
      <c r="S24" s="33">
        <f t="shared" si="16"/>
        <v>3.2540330112599118</v>
      </c>
      <c r="T24" s="36">
        <f t="shared" si="17"/>
        <v>4.3684804695788495</v>
      </c>
      <c r="U24" s="36">
        <f t="shared" si="18"/>
        <v>6.9437367249912869</v>
      </c>
      <c r="X24" s="33">
        <f t="shared" si="19"/>
        <v>-1.8038938470042831</v>
      </c>
      <c r="Y24" s="33">
        <f t="shared" si="20"/>
        <v>3.2540330112599118</v>
      </c>
      <c r="AB24" s="73"/>
      <c r="AC24" s="74"/>
      <c r="AD24" s="75"/>
      <c r="AE24" s="76"/>
      <c r="AF24" s="68"/>
      <c r="AH24" s="40" t="b">
        <f t="shared" si="21"/>
        <v>0</v>
      </c>
      <c r="AI24" s="77" t="b">
        <f t="shared" si="9"/>
        <v>0</v>
      </c>
      <c r="AO24" s="62">
        <f t="shared" si="10"/>
        <v>2</v>
      </c>
      <c r="AR24" s="62">
        <v>8</v>
      </c>
      <c r="AS24" s="140" t="s">
        <v>50</v>
      </c>
      <c r="AX24" s="62"/>
    </row>
    <row r="25" spans="1:50" ht="15" customHeight="1">
      <c r="A25" s="50"/>
      <c r="B25" s="159" t="str">
        <f>Dataunderlag!A18</f>
        <v>64E 2b 6c</v>
      </c>
      <c r="C25" s="160"/>
      <c r="D25" s="115"/>
      <c r="E25" s="141" t="str">
        <f>IF(Blad1!D20&gt;0,Blad1!C20)</f>
        <v>Kölaby</v>
      </c>
      <c r="F25" s="141"/>
      <c r="G25" s="141"/>
      <c r="H25" s="3">
        <f>IF(Blad1!D20&gt;0,Blad1!D20,FALSE)</f>
        <v>9</v>
      </c>
      <c r="I25" s="3">
        <f>IF(Blad1!E20&gt;0,Blad1!E20,FALSE)</f>
        <v>1</v>
      </c>
      <c r="J25" s="143">
        <f>IF(Blad1!D20&gt;0,Blad1!F20,FALSE)</f>
        <v>41951</v>
      </c>
      <c r="K25" s="143"/>
      <c r="L25" s="143">
        <f>IF(Blad1!G20&gt;0,Blad1!G20,FALSE)</f>
        <v>42105</v>
      </c>
      <c r="M25" s="144"/>
      <c r="N25" s="111">
        <f t="shared" si="12"/>
        <v>153</v>
      </c>
      <c r="O25" s="62">
        <v>1</v>
      </c>
      <c r="P25" s="33">
        <f t="shared" si="13"/>
        <v>4.2718612499466015</v>
      </c>
      <c r="Q25" s="35">
        <f t="shared" si="14"/>
        <v>153</v>
      </c>
      <c r="R25" s="33">
        <f t="shared" si="15"/>
        <v>-3.1881411943427498</v>
      </c>
      <c r="S25" s="33">
        <f t="shared" si="16"/>
        <v>10.164244275065215</v>
      </c>
      <c r="T25" s="36">
        <f t="shared" si="17"/>
        <v>2.9842331222403828</v>
      </c>
      <c r="U25" s="36">
        <f t="shared" si="18"/>
        <v>5.5594893776528203</v>
      </c>
      <c r="X25" s="33">
        <f t="shared" si="19"/>
        <v>-3.1881411943427498</v>
      </c>
      <c r="Y25" s="33">
        <f t="shared" si="20"/>
        <v>10.164244275065215</v>
      </c>
      <c r="AB25" s="73"/>
      <c r="AC25" s="74"/>
      <c r="AD25" s="75"/>
      <c r="AE25" s="76"/>
      <c r="AF25" s="68"/>
      <c r="AH25" s="40" t="b">
        <f t="shared" si="21"/>
        <v>0</v>
      </c>
      <c r="AI25" s="77" t="b">
        <f t="shared" si="9"/>
        <v>0</v>
      </c>
      <c r="AO25" s="62">
        <f t="shared" si="10"/>
        <v>2</v>
      </c>
      <c r="AR25" s="62">
        <v>9</v>
      </c>
      <c r="AS25" s="140" t="s">
        <v>51</v>
      </c>
      <c r="AX25" s="62"/>
    </row>
    <row r="26" spans="1:50" ht="15" customHeight="1">
      <c r="A26" s="50"/>
      <c r="B26" s="159" t="str">
        <f>Dataunderlag!A19</f>
        <v>64E 2b 6g</v>
      </c>
      <c r="C26" s="160"/>
      <c r="D26" s="115" t="str">
        <f>IF(Blad1!D21&gt;1,Blad1!B21,FALSE)</f>
        <v>Brattelid</v>
      </c>
      <c r="E26" s="141" t="str">
        <f>IF(Blad1!D21&gt;0,Blad1!C21)</f>
        <v>Kölaby</v>
      </c>
      <c r="F26" s="141"/>
      <c r="G26" s="141"/>
      <c r="H26" s="3">
        <f>IF(Blad1!D21&gt;0,Blad1!D21,FALSE)</f>
        <v>8</v>
      </c>
      <c r="I26" s="3">
        <f>IF(Blad1!E21&gt;0,Blad1!E21,FALSE)</f>
        <v>2</v>
      </c>
      <c r="J26" s="143">
        <f>IF(Blad1!D21&gt;0,Blad1!F21,FALSE)</f>
        <v>41951</v>
      </c>
      <c r="K26" s="143"/>
      <c r="L26" s="143">
        <f>IF(Blad1!G21&gt;0,Blad1!G21,FALSE)</f>
        <v>42105</v>
      </c>
      <c r="M26" s="144"/>
      <c r="N26" s="111">
        <f t="shared" si="12"/>
        <v>153</v>
      </c>
      <c r="O26" s="62">
        <v>1</v>
      </c>
      <c r="P26" s="33">
        <f t="shared" si="13"/>
        <v>9.6116878123798539</v>
      </c>
      <c r="Q26" s="35">
        <f t="shared" si="14"/>
        <v>153</v>
      </c>
      <c r="R26" s="33">
        <f t="shared" si="15"/>
        <v>2.1516853680905026</v>
      </c>
      <c r="S26" s="33">
        <f t="shared" si="16"/>
        <v>4.6297499232547619</v>
      </c>
      <c r="T26" s="36">
        <f t="shared" si="17"/>
        <v>8.3240596846736352</v>
      </c>
      <c r="U26" s="36">
        <f t="shared" si="18"/>
        <v>10.899315940086073</v>
      </c>
      <c r="X26" s="33">
        <f t="shared" si="19"/>
        <v>2.1516853680905026</v>
      </c>
      <c r="Y26" s="33">
        <f t="shared" si="20"/>
        <v>4.6297499232547619</v>
      </c>
      <c r="AB26" s="73"/>
      <c r="AC26" s="74"/>
      <c r="AD26" s="75"/>
      <c r="AE26" s="76"/>
      <c r="AF26" s="68"/>
      <c r="AH26" s="40" t="b">
        <f t="shared" si="21"/>
        <v>0</v>
      </c>
      <c r="AI26" s="77" t="b">
        <f t="shared" si="9"/>
        <v>0</v>
      </c>
      <c r="AO26" s="62">
        <f t="shared" si="10"/>
        <v>3</v>
      </c>
      <c r="AX26" s="62"/>
    </row>
    <row r="27" spans="1:50" ht="15" customHeight="1">
      <c r="A27" s="50"/>
      <c r="B27" s="159" t="str">
        <f>Dataunderlag!A20</f>
        <v>64E 2b 8a</v>
      </c>
      <c r="C27" s="160"/>
      <c r="D27" s="115" t="str">
        <f>IF(Blad1!D22&gt;1,Blad1!B22,FALSE)</f>
        <v>Kila</v>
      </c>
      <c r="E27" s="141" t="str">
        <f>IF(Blad1!D22&gt;0,Blad1!C22)</f>
        <v>Kölaby</v>
      </c>
      <c r="F27" s="141"/>
      <c r="G27" s="141"/>
      <c r="H27" s="3">
        <f>IF(Blad1!D22&gt;0,Blad1!D22,FALSE)</f>
        <v>9</v>
      </c>
      <c r="I27" s="3">
        <f>IF(Blad1!E22&gt;0,Blad1!E22,FALSE)</f>
        <v>1</v>
      </c>
      <c r="J27" s="143">
        <f>IF(Blad1!D22&gt;0,Blad1!F22,FALSE)</f>
        <v>41951</v>
      </c>
      <c r="K27" s="143"/>
      <c r="L27" s="143">
        <f>IF(Blad1!G22&gt;0,Blad1!G22,FALSE)</f>
        <v>42103</v>
      </c>
      <c r="M27" s="144"/>
      <c r="N27" s="111">
        <f t="shared" si="12"/>
        <v>151</v>
      </c>
      <c r="O27" s="62">
        <v>1</v>
      </c>
      <c r="P27" s="33">
        <f t="shared" si="13"/>
        <v>4.3284421936545039</v>
      </c>
      <c r="Q27" s="35">
        <f t="shared" si="14"/>
        <v>151</v>
      </c>
      <c r="R27" s="33">
        <f t="shared" si="15"/>
        <v>-3.1315602506348474</v>
      </c>
      <c r="S27" s="33">
        <f t="shared" si="16"/>
        <v>9.8066696033561893</v>
      </c>
      <c r="T27" s="36">
        <f t="shared" si="17"/>
        <v>3.0408140659482852</v>
      </c>
      <c r="U27" s="36">
        <f t="shared" si="18"/>
        <v>5.6160703213607226</v>
      </c>
      <c r="X27" s="33">
        <f t="shared" si="19"/>
        <v>-3.1315602506348474</v>
      </c>
      <c r="Y27" s="33">
        <f t="shared" si="20"/>
        <v>9.8066696033561893</v>
      </c>
      <c r="AB27" s="73"/>
      <c r="AC27" s="74"/>
      <c r="AD27" s="75"/>
      <c r="AE27" s="76"/>
      <c r="AF27" s="68"/>
      <c r="AH27" s="40" t="b">
        <f t="shared" si="21"/>
        <v>0</v>
      </c>
      <c r="AI27" s="77" t="b">
        <f t="shared" si="9"/>
        <v>0</v>
      </c>
      <c r="AO27" s="62">
        <f t="shared" si="10"/>
        <v>2</v>
      </c>
      <c r="AX27" s="62"/>
    </row>
    <row r="28" spans="1:50" ht="15" customHeight="1">
      <c r="A28" s="50"/>
      <c r="B28" s="159" t="str">
        <f>Dataunderlag!A21</f>
        <v>64E 2b 8c</v>
      </c>
      <c r="C28" s="160"/>
      <c r="D28" s="115" t="str">
        <f>IF(Blad1!D23&gt;1,Blad1!B23,FALSE)</f>
        <v>Tumarp</v>
      </c>
      <c r="E28" s="141" t="str">
        <f>IF(Blad1!D23&gt;0,Blad1!C23)</f>
        <v>Kölaby</v>
      </c>
      <c r="F28" s="141"/>
      <c r="G28" s="141"/>
      <c r="H28" s="3">
        <f>IF(Blad1!D23&gt;0,Blad1!D23,FALSE)</f>
        <v>9</v>
      </c>
      <c r="I28" s="3">
        <f>IF(Blad1!E23&gt;0,Blad1!E23,FALSE)</f>
        <v>1</v>
      </c>
      <c r="J28" s="143">
        <f>IF(Blad1!D23&gt;0,Blad1!F23,FALSE)</f>
        <v>41951</v>
      </c>
      <c r="K28" s="143"/>
      <c r="L28" s="143">
        <f>IF(Blad1!G23&gt;0,Blad1!G23,FALSE)</f>
        <v>42093</v>
      </c>
      <c r="M28" s="144"/>
      <c r="N28" s="111">
        <f t="shared" si="12"/>
        <v>142</v>
      </c>
      <c r="O28" s="62">
        <v>1</v>
      </c>
      <c r="P28" s="33">
        <f t="shared" si="13"/>
        <v>4.6027800791678173</v>
      </c>
      <c r="Q28" s="35">
        <f t="shared" si="14"/>
        <v>142</v>
      </c>
      <c r="R28" s="33">
        <f t="shared" si="15"/>
        <v>-2.857222365121534</v>
      </c>
      <c r="S28" s="33">
        <f t="shared" si="16"/>
        <v>8.1637196437506923</v>
      </c>
      <c r="T28" s="36">
        <f t="shared" si="17"/>
        <v>3.3151519514615986</v>
      </c>
      <c r="U28" s="36">
        <f t="shared" si="18"/>
        <v>5.890408206874036</v>
      </c>
      <c r="X28" s="33">
        <f t="shared" si="19"/>
        <v>-2.857222365121534</v>
      </c>
      <c r="Y28" s="33">
        <f t="shared" si="20"/>
        <v>8.1637196437506923</v>
      </c>
      <c r="AB28" s="73"/>
      <c r="AC28" s="74"/>
      <c r="AD28" s="75"/>
      <c r="AE28" s="76"/>
      <c r="AF28" s="68"/>
      <c r="AH28" s="40" t="b">
        <f t="shared" si="21"/>
        <v>0</v>
      </c>
      <c r="AI28" s="77" t="b">
        <f t="shared" si="9"/>
        <v>0</v>
      </c>
      <c r="AO28" s="62">
        <f t="shared" si="10"/>
        <v>2</v>
      </c>
      <c r="AQ28" s="62" t="s">
        <v>37</v>
      </c>
      <c r="AX28" s="62"/>
    </row>
    <row r="29" spans="1:50" ht="15" customHeight="1">
      <c r="A29" s="50"/>
      <c r="B29" s="159" t="str">
        <f>Dataunderlag!A22</f>
        <v>64E 2b 8e</v>
      </c>
      <c r="C29" s="160"/>
      <c r="D29" s="115" t="str">
        <f>IF(Blad1!D24&gt;1,Blad1!B24,FALSE)</f>
        <v>Slätten</v>
      </c>
      <c r="E29" s="141" t="str">
        <f>IF(Blad1!D24&gt;0,Blad1!C24)</f>
        <v>Kölaby</v>
      </c>
      <c r="F29" s="141"/>
      <c r="G29" s="141"/>
      <c r="H29" s="3">
        <f>IF(Blad1!D24&gt;0,Blad1!D24,FALSE)</f>
        <v>3</v>
      </c>
      <c r="I29" s="3">
        <v>0</v>
      </c>
      <c r="J29" s="143">
        <f>IF(Blad1!D24&gt;0,Blad1!F24,FALSE)</f>
        <v>41951</v>
      </c>
      <c r="K29" s="143"/>
      <c r="L29" s="143">
        <f>IF(Blad1!G24&gt;0,Blad1!G24,FALSE)</f>
        <v>42105</v>
      </c>
      <c r="M29" s="144"/>
      <c r="N29" s="111">
        <f t="shared" si="12"/>
        <v>153</v>
      </c>
      <c r="O29" s="62">
        <v>1</v>
      </c>
      <c r="P29" s="33">
        <f t="shared" si="13"/>
        <v>0</v>
      </c>
      <c r="Q29" s="35">
        <f t="shared" si="14"/>
        <v>153</v>
      </c>
      <c r="R29" s="33">
        <f t="shared" si="15"/>
        <v>-7.4600024442893513</v>
      </c>
      <c r="S29" s="33">
        <f t="shared" si="16"/>
        <v>55.651636468803098</v>
      </c>
      <c r="T29" s="36">
        <f t="shared" si="17"/>
        <v>-1.2876281277062187</v>
      </c>
      <c r="U29" s="36">
        <f t="shared" si="18"/>
        <v>1.2876281277062187</v>
      </c>
      <c r="X29" s="33">
        <f t="shared" si="19"/>
        <v>-7.4600024442893513</v>
      </c>
      <c r="Y29" s="33">
        <f t="shared" si="20"/>
        <v>55.651636468803098</v>
      </c>
      <c r="AB29" s="73"/>
      <c r="AC29" s="74"/>
      <c r="AD29" s="75"/>
      <c r="AE29" s="76"/>
      <c r="AF29" s="68"/>
      <c r="AH29" s="40" t="b">
        <f t="shared" si="21"/>
        <v>0</v>
      </c>
      <c r="AI29" s="77" t="b">
        <f t="shared" si="9"/>
        <v>0</v>
      </c>
      <c r="AO29" s="62">
        <f t="shared" si="10"/>
        <v>1</v>
      </c>
      <c r="AQ29" s="62" t="s">
        <v>57</v>
      </c>
      <c r="AX29" s="62"/>
    </row>
    <row r="30" spans="1:50" ht="15" customHeight="1">
      <c r="A30" s="50"/>
      <c r="B30" s="159" t="str">
        <f>Dataunderlag!A23</f>
        <v>64E 2b 8g</v>
      </c>
      <c r="C30" s="160"/>
      <c r="D30" s="115" t="str">
        <f>IF(Blad1!D25&gt;1,Blad1!B25,FALSE)</f>
        <v>Granberg</v>
      </c>
      <c r="E30" s="141" t="str">
        <f>IF(Blad1!D25&gt;0,Blad1!C25)</f>
        <v>Kölaby</v>
      </c>
      <c r="F30" s="141"/>
      <c r="G30" s="141"/>
      <c r="H30" s="3">
        <f>IF(Blad1!D25&gt;0,Blad1!D25,FALSE)</f>
        <v>7</v>
      </c>
      <c r="I30" s="3">
        <f>IF(Blad1!E25&gt;0,Blad1!E25,FALSE)</f>
        <v>2</v>
      </c>
      <c r="J30" s="143">
        <f>IF(Blad1!D25&gt;0,Blad1!F25,FALSE)</f>
        <v>41951</v>
      </c>
      <c r="K30" s="143"/>
      <c r="L30" s="143">
        <f>IF(Blad1!G25&gt;0,Blad1!G25,FALSE)</f>
        <v>42105</v>
      </c>
      <c r="M30" s="144"/>
      <c r="N30" s="111">
        <f t="shared" si="12"/>
        <v>153</v>
      </c>
      <c r="O30" s="62">
        <v>1</v>
      </c>
      <c r="P30" s="33">
        <f t="shared" si="13"/>
        <v>10.984786071291262</v>
      </c>
      <c r="Q30" s="35">
        <f t="shared" si="14"/>
        <v>153</v>
      </c>
      <c r="R30" s="33">
        <f t="shared" si="15"/>
        <v>3.5247836270019111</v>
      </c>
      <c r="S30" s="33">
        <f t="shared" si="16"/>
        <v>12.424099617180747</v>
      </c>
      <c r="T30" s="36">
        <f t="shared" si="17"/>
        <v>9.6971579435850437</v>
      </c>
      <c r="U30" s="36">
        <f t="shared" si="18"/>
        <v>12.272414198997481</v>
      </c>
      <c r="X30" s="33">
        <f t="shared" si="19"/>
        <v>3.5247836270019111</v>
      </c>
      <c r="Y30" s="33">
        <f t="shared" si="20"/>
        <v>12.424099617180747</v>
      </c>
      <c r="AB30" s="73"/>
      <c r="AC30" s="74"/>
      <c r="AD30" s="75"/>
      <c r="AE30" s="76"/>
      <c r="AF30" s="68"/>
      <c r="AH30" s="40" t="b">
        <f t="shared" si="21"/>
        <v>0</v>
      </c>
      <c r="AI30" s="77" t="b">
        <f t="shared" si="9"/>
        <v>0</v>
      </c>
      <c r="AO30" s="62">
        <f t="shared" si="10"/>
        <v>3</v>
      </c>
      <c r="AQ30" s="62" t="s">
        <v>59</v>
      </c>
      <c r="AX30" s="62"/>
    </row>
    <row r="31" spans="1:50" ht="15" customHeight="1">
      <c r="A31" s="50"/>
      <c r="B31" s="159" t="str">
        <f>Dataunderlag!A24</f>
        <v>64E 3b 0c</v>
      </c>
      <c r="C31" s="160"/>
      <c r="D31" s="115" t="str">
        <f>IF(Blad1!D26&gt;1,Blad1!B26,FALSE)</f>
        <v>Äspebacken</v>
      </c>
      <c r="E31" s="141" t="str">
        <f>IF(Blad1!D26&gt;0,Blad1!C26)</f>
        <v>Kölaby</v>
      </c>
      <c r="F31" s="141"/>
      <c r="G31" s="141"/>
      <c r="H31" s="3">
        <f>IF(Blad1!D26&gt;0,Blad1!D26,FALSE)</f>
        <v>9</v>
      </c>
      <c r="I31" s="3">
        <f>IF(Blad1!E26&gt;0,Blad1!E26,FALSE)</f>
        <v>1</v>
      </c>
      <c r="J31" s="143">
        <f>IF(Blad1!D26&gt;0,Blad1!F26,FALSE)</f>
        <v>41951</v>
      </c>
      <c r="K31" s="143"/>
      <c r="L31" s="143">
        <f>IF(Blad1!G26&gt;0,Blad1!G26,FALSE)</f>
        <v>42093</v>
      </c>
      <c r="M31" s="144"/>
      <c r="N31" s="111">
        <f t="shared" si="12"/>
        <v>142</v>
      </c>
      <c r="O31" s="62">
        <v>1</v>
      </c>
      <c r="P31" s="33">
        <f t="shared" si="13"/>
        <v>4.6027800791678173</v>
      </c>
      <c r="Q31" s="35">
        <f t="shared" si="14"/>
        <v>142</v>
      </c>
      <c r="R31" s="33">
        <f t="shared" si="15"/>
        <v>-2.857222365121534</v>
      </c>
      <c r="S31" s="33">
        <f t="shared" si="16"/>
        <v>8.1637196437506923</v>
      </c>
      <c r="T31" s="36">
        <f t="shared" si="17"/>
        <v>3.3151519514615986</v>
      </c>
      <c r="U31" s="36">
        <f t="shared" si="18"/>
        <v>5.890408206874036</v>
      </c>
      <c r="X31" s="33">
        <f t="shared" si="19"/>
        <v>-2.857222365121534</v>
      </c>
      <c r="Y31" s="33">
        <f t="shared" si="20"/>
        <v>8.1637196437506923</v>
      </c>
      <c r="AB31" s="73"/>
      <c r="AC31" s="74"/>
      <c r="AD31" s="75"/>
      <c r="AE31" s="76"/>
      <c r="AF31" s="68"/>
      <c r="AH31" s="40" t="b">
        <f t="shared" si="21"/>
        <v>0</v>
      </c>
      <c r="AI31" s="77" t="b">
        <f t="shared" si="9"/>
        <v>0</v>
      </c>
      <c r="AO31" s="62">
        <f t="shared" si="10"/>
        <v>2</v>
      </c>
      <c r="AQ31" s="62" t="s">
        <v>58</v>
      </c>
      <c r="AX31" s="62"/>
    </row>
    <row r="32" spans="1:50" ht="15" customHeight="1">
      <c r="A32" s="50"/>
      <c r="B32" s="159" t="str">
        <f>Dataunderlag!A25</f>
        <v>64E 1a 6c</v>
      </c>
      <c r="C32" s="160"/>
      <c r="D32" s="115"/>
      <c r="E32" s="141"/>
      <c r="F32" s="141"/>
      <c r="G32" s="141"/>
      <c r="H32" s="3"/>
      <c r="I32" s="3"/>
      <c r="J32" s="143"/>
      <c r="K32" s="143"/>
      <c r="L32" s="143"/>
      <c r="M32" s="144"/>
      <c r="N32" s="111"/>
      <c r="O32" s="62">
        <v>1</v>
      </c>
      <c r="Q32" s="35"/>
      <c r="T32" s="36"/>
      <c r="U32" s="36"/>
      <c r="AB32" s="73"/>
      <c r="AC32" s="74"/>
      <c r="AD32" s="75"/>
      <c r="AE32" s="76"/>
      <c r="AF32" s="68"/>
      <c r="AH32" s="40" t="b">
        <f t="shared" si="21"/>
        <v>0</v>
      </c>
      <c r="AI32" s="77" t="b">
        <f t="shared" si="9"/>
        <v>0</v>
      </c>
      <c r="AO32" s="62">
        <f t="shared" si="10"/>
        <v>1</v>
      </c>
      <c r="AQ32" s="62" t="s">
        <v>54</v>
      </c>
      <c r="AX32" s="62"/>
    </row>
    <row r="33" spans="1:50" ht="15" customHeight="1">
      <c r="A33" s="50"/>
      <c r="B33" s="159" t="str">
        <f>Dataunderlag!A26</f>
        <v>64E 1a 6e</v>
      </c>
      <c r="C33" s="160"/>
      <c r="D33" s="115" t="str">
        <f>IF(Blad1!D28&gt;1,Blad1!B28,FALSE)</f>
        <v>Brostorp</v>
      </c>
      <c r="E33" s="141" t="str">
        <f>IF(Blad1!D28&gt;0,Blad1!C28)</f>
        <v>Dalum</v>
      </c>
      <c r="F33" s="141"/>
      <c r="G33" s="141"/>
      <c r="H33" s="3">
        <f>IF(Blad1!D28&gt;0,Blad1!D28,FALSE)</f>
        <v>24</v>
      </c>
      <c r="I33" s="3">
        <f>IF(Blad1!E28&gt;0,Blad1!E28,FALSE)</f>
        <v>13</v>
      </c>
      <c r="J33" s="143">
        <f>IF(Blad1!D28&gt;0,Blad1!F28,FALSE)</f>
        <v>41932</v>
      </c>
      <c r="K33" s="143"/>
      <c r="L33" s="143">
        <f>IF(Blad1!G28&gt;0,Blad1!G28,FALSE)</f>
        <v>42114</v>
      </c>
      <c r="M33" s="144"/>
      <c r="N33" s="111">
        <f>IF(H33&lt;1,0,Q33)</f>
        <v>180</v>
      </c>
      <c r="O33" s="62">
        <v>1</v>
      </c>
      <c r="P33" s="33">
        <f>IF(H33&gt;0,(I33*100000)/(H33*L$162*N33))</f>
        <v>17.701525054466231</v>
      </c>
      <c r="Q33" s="35">
        <f>IF(H33&gt;0,DAYS360($J33,$L33))</f>
        <v>180</v>
      </c>
      <c r="R33" s="33">
        <f>IF(H33&gt;0,P33-$H$173)</f>
        <v>10.241522610176879</v>
      </c>
      <c r="S33" s="33">
        <f>IF(H33&gt;0,R33^2)</f>
        <v>104.88878537476424</v>
      </c>
      <c r="T33" s="36">
        <f>IF(H33&gt;0,P33-$E$168)</f>
        <v>16.41389692676001</v>
      </c>
      <c r="U33" s="36">
        <f>IF(H33&gt;0,P33+$E$168)</f>
        <v>18.989153182172451</v>
      </c>
      <c r="X33" s="33">
        <f>IF(H33&gt;0,P33-$H$173)</f>
        <v>10.241522610176879</v>
      </c>
      <c r="Y33" s="33">
        <f>IF(H33&gt;0,(R33)^2)</f>
        <v>104.88878537476424</v>
      </c>
      <c r="AB33" s="73"/>
      <c r="AC33" s="74"/>
      <c r="AD33" s="75"/>
      <c r="AE33" s="76"/>
      <c r="AF33" s="68"/>
      <c r="AH33" s="40" t="b">
        <f t="shared" si="21"/>
        <v>0</v>
      </c>
      <c r="AI33" s="77" t="b">
        <f t="shared" si="9"/>
        <v>0</v>
      </c>
      <c r="AO33" s="62">
        <f t="shared" si="10"/>
        <v>14</v>
      </c>
      <c r="AX33" s="62"/>
    </row>
    <row r="34" spans="1:50">
      <c r="A34" s="50"/>
      <c r="B34" s="159" t="str">
        <f>Dataunderlag!A27</f>
        <v>64E 1a 6g</v>
      </c>
      <c r="C34" s="160"/>
      <c r="D34" s="115"/>
      <c r="E34" s="141" t="str">
        <f>IF(Blad1!D29&gt;0,Blad1!C29)</f>
        <v>Dalum</v>
      </c>
      <c r="F34" s="141"/>
      <c r="G34" s="141"/>
      <c r="H34" s="3">
        <f>IF(Blad1!D29&gt;0,Blad1!D29,FALSE)</f>
        <v>14</v>
      </c>
      <c r="I34" s="3">
        <f>IF(Blad1!E29&gt;0,Blad1!E29,FALSE)</f>
        <v>3</v>
      </c>
      <c r="J34" s="143">
        <f>IF(Blad1!D29&gt;0,Blad1!F29,FALSE)</f>
        <v>41959</v>
      </c>
      <c r="K34" s="143"/>
      <c r="L34" s="143">
        <f>IF(Blad1!G29&gt;0,Blad1!G29,FALSE)</f>
        <v>42095</v>
      </c>
      <c r="M34" s="144"/>
      <c r="N34" s="112">
        <f>IF(H34&lt;1,0,Q34)</f>
        <v>135</v>
      </c>
      <c r="O34" s="62">
        <v>1</v>
      </c>
      <c r="P34" s="33">
        <f>IF(H34&gt;0,(I34*100000)/(H34*L$162*N34))</f>
        <v>9.3370681605975729</v>
      </c>
      <c r="Q34" s="35">
        <f>IF(H34&gt;0,DAYS360($J34,$L34))</f>
        <v>135</v>
      </c>
      <c r="R34" s="33">
        <f>IF(H34&gt;0,P34-$H$173)</f>
        <v>1.8770657163082216</v>
      </c>
      <c r="S34" s="33">
        <f>IF(H34&gt;0,R34^2)</f>
        <v>3.5233757033396973</v>
      </c>
      <c r="T34" s="36">
        <f>IF(H34&gt;0,P34-$E$168)</f>
        <v>8.0494400328913542</v>
      </c>
      <c r="U34" s="36">
        <f>IF(H34&gt;0,P34+$E$168)</f>
        <v>10.624696288303792</v>
      </c>
      <c r="X34" s="33">
        <f>IF(H34&gt;0,P34-$H$173)</f>
        <v>1.8770657163082216</v>
      </c>
      <c r="Y34" s="33">
        <f>IF(H34&gt;0,(R34)^2)</f>
        <v>3.5233757033396973</v>
      </c>
      <c r="AB34" s="73"/>
      <c r="AC34" s="74"/>
      <c r="AD34" s="75"/>
      <c r="AE34" s="76"/>
      <c r="AF34" s="68"/>
      <c r="AH34" s="40" t="b">
        <f t="shared" ref="AH34:AH46" si="22">IF(AC34&gt;0,DAYS360($AJ$7,AE34))</f>
        <v>0</v>
      </c>
      <c r="AI34" s="77" t="b">
        <f t="shared" si="9"/>
        <v>0</v>
      </c>
      <c r="AO34" s="62">
        <f t="shared" si="10"/>
        <v>4</v>
      </c>
      <c r="AQ34" s="150"/>
      <c r="AR34" s="151"/>
      <c r="AS34" s="151"/>
      <c r="AT34" s="151"/>
      <c r="AU34" s="151"/>
      <c r="AV34" s="151"/>
      <c r="AW34" s="151"/>
      <c r="AX34" s="152"/>
    </row>
    <row r="35" spans="1:50">
      <c r="A35" s="50"/>
      <c r="B35" s="159" t="str">
        <f>Dataunderlag!A28</f>
        <v>64E 1b 6a</v>
      </c>
      <c r="C35" s="160"/>
      <c r="D35" s="115"/>
      <c r="E35" s="141" t="str">
        <f>IF(Blad1!D30&gt;0,Blad1!C30)</f>
        <v>Dalum</v>
      </c>
      <c r="F35" s="141"/>
      <c r="G35" s="141"/>
      <c r="H35" s="3">
        <f>IF(Blad1!D30&gt;0,Blad1!D30,FALSE)</f>
        <v>29</v>
      </c>
      <c r="I35" s="3">
        <f>IF(Blad1!E30&gt;0,Blad1!E30,FALSE)</f>
        <v>4</v>
      </c>
      <c r="J35" s="143">
        <f>IF(Blad1!D30&gt;0,Blad1!F30,FALSE)</f>
        <v>41951</v>
      </c>
      <c r="K35" s="143"/>
      <c r="L35" s="143">
        <f>IF(Blad1!G30&gt;0,Blad1!G30,FALSE)</f>
        <v>42091</v>
      </c>
      <c r="M35" s="144"/>
      <c r="N35" s="112">
        <f>IF(H35&lt;1,0,Q35)</f>
        <v>140</v>
      </c>
      <c r="O35" s="62">
        <v>1</v>
      </c>
      <c r="P35" s="33">
        <f>IF(H35&gt;0,(I35*100000)/(H35*L$162*N35))</f>
        <v>5.7954216169226314</v>
      </c>
      <c r="Q35" s="35">
        <f>IF(H35&gt;0,DAYS360($J35,$L35))</f>
        <v>140</v>
      </c>
      <c r="R35" s="33">
        <f>IF(H35&gt;0,P35-$H$173)</f>
        <v>-1.66458082736672</v>
      </c>
      <c r="S35" s="33">
        <f>IF(H35&gt;0,R35^2)</f>
        <v>2.7708293308368739</v>
      </c>
      <c r="T35" s="36">
        <f>IF(H35&gt;0,P35-$E$168)</f>
        <v>4.5077934892164127</v>
      </c>
      <c r="U35" s="36">
        <f>IF(H35&gt;0,P35+$E$168)</f>
        <v>7.0830497446288501</v>
      </c>
      <c r="X35" s="33">
        <f>IF(H35&gt;0,P35-$H$173)</f>
        <v>-1.66458082736672</v>
      </c>
      <c r="Y35" s="33">
        <f>IF(H35&gt;0,(R35)^2)</f>
        <v>2.7708293308368739</v>
      </c>
      <c r="AB35" s="73"/>
      <c r="AC35" s="74"/>
      <c r="AD35" s="75"/>
      <c r="AE35" s="76"/>
      <c r="AF35" s="68"/>
      <c r="AH35" s="40" t="b">
        <f t="shared" si="22"/>
        <v>0</v>
      </c>
      <c r="AI35" s="77" t="b">
        <f t="shared" si="9"/>
        <v>0</v>
      </c>
      <c r="AO35" s="62">
        <f t="shared" si="10"/>
        <v>5</v>
      </c>
      <c r="AQ35" s="153"/>
      <c r="AR35" s="154"/>
      <c r="AS35" s="154"/>
      <c r="AT35" s="154"/>
      <c r="AU35" s="154"/>
      <c r="AV35" s="154"/>
      <c r="AW35" s="154"/>
      <c r="AX35" s="155"/>
    </row>
    <row r="36" spans="1:50">
      <c r="A36" s="50"/>
      <c r="B36" s="159" t="str">
        <f>Dataunderlag!A29</f>
        <v>64E 1b 6c</v>
      </c>
      <c r="C36" s="160"/>
      <c r="D36" s="115"/>
      <c r="E36" s="141"/>
      <c r="F36" s="141"/>
      <c r="G36" s="141"/>
      <c r="H36" s="3"/>
      <c r="I36" s="3"/>
      <c r="J36" s="143"/>
      <c r="K36" s="143"/>
      <c r="L36" s="143"/>
      <c r="M36" s="144"/>
      <c r="N36" s="112"/>
      <c r="O36" s="62">
        <v>1</v>
      </c>
      <c r="Q36" s="35"/>
      <c r="T36" s="36"/>
      <c r="U36" s="36"/>
      <c r="AB36" s="73"/>
      <c r="AC36" s="74"/>
      <c r="AD36" s="75"/>
      <c r="AE36" s="76"/>
      <c r="AF36" s="68"/>
      <c r="AH36" s="40" t="b">
        <f t="shared" si="22"/>
        <v>0</v>
      </c>
      <c r="AI36" s="77" t="b">
        <f t="shared" si="9"/>
        <v>0</v>
      </c>
      <c r="AO36" s="62">
        <f t="shared" si="10"/>
        <v>1</v>
      </c>
      <c r="AQ36" s="153"/>
      <c r="AR36" s="154"/>
      <c r="AS36" s="154"/>
      <c r="AT36" s="154"/>
      <c r="AU36" s="154"/>
      <c r="AV36" s="154"/>
      <c r="AW36" s="154"/>
      <c r="AX36" s="155"/>
    </row>
    <row r="37" spans="1:50">
      <c r="A37" s="50"/>
      <c r="B37" s="159" t="str">
        <f>Dataunderlag!A30</f>
        <v>64E 1b 6e</v>
      </c>
      <c r="C37" s="160"/>
      <c r="D37" s="115"/>
      <c r="E37" s="141"/>
      <c r="F37" s="141"/>
      <c r="G37" s="141"/>
      <c r="H37" s="3"/>
      <c r="I37" s="3"/>
      <c r="J37" s="143"/>
      <c r="K37" s="143"/>
      <c r="L37" s="143"/>
      <c r="M37" s="144"/>
      <c r="N37" s="112"/>
      <c r="O37" s="62">
        <v>1</v>
      </c>
      <c r="Q37" s="35"/>
      <c r="T37" s="36"/>
      <c r="U37" s="36"/>
      <c r="AB37" s="73"/>
      <c r="AC37" s="74"/>
      <c r="AD37" s="75"/>
      <c r="AE37" s="76"/>
      <c r="AF37" s="68"/>
      <c r="AH37" s="40" t="b">
        <f t="shared" si="22"/>
        <v>0</v>
      </c>
      <c r="AI37" s="77" t="b">
        <f t="shared" si="9"/>
        <v>0</v>
      </c>
      <c r="AO37" s="62">
        <f t="shared" si="10"/>
        <v>1</v>
      </c>
      <c r="AQ37" s="153"/>
      <c r="AR37" s="154"/>
      <c r="AS37" s="154"/>
      <c r="AT37" s="154"/>
      <c r="AU37" s="154"/>
      <c r="AV37" s="154"/>
      <c r="AW37" s="154"/>
      <c r="AX37" s="155"/>
    </row>
    <row r="38" spans="1:50">
      <c r="A38" s="50"/>
      <c r="B38" s="159" t="str">
        <f>Dataunderlag!A31</f>
        <v>64E 1b 6g</v>
      </c>
      <c r="C38" s="160"/>
      <c r="D38" s="115"/>
      <c r="E38" s="141"/>
      <c r="F38" s="141"/>
      <c r="G38" s="141"/>
      <c r="H38" s="3"/>
      <c r="I38" s="3"/>
      <c r="J38" s="143"/>
      <c r="K38" s="143"/>
      <c r="L38" s="143"/>
      <c r="M38" s="144"/>
      <c r="N38" s="112"/>
      <c r="O38" s="62">
        <v>1</v>
      </c>
      <c r="Q38" s="35"/>
      <c r="T38" s="36"/>
      <c r="U38" s="36"/>
      <c r="AB38" s="73"/>
      <c r="AC38" s="74"/>
      <c r="AD38" s="75"/>
      <c r="AE38" s="76"/>
      <c r="AF38" s="68"/>
      <c r="AH38" s="40" t="b">
        <f t="shared" si="22"/>
        <v>0</v>
      </c>
      <c r="AI38" s="77" t="b">
        <f t="shared" si="9"/>
        <v>0</v>
      </c>
      <c r="AO38" s="62">
        <f t="shared" si="10"/>
        <v>1</v>
      </c>
      <c r="AQ38" s="153"/>
      <c r="AR38" s="154"/>
      <c r="AS38" s="154"/>
      <c r="AT38" s="154"/>
      <c r="AU38" s="154"/>
      <c r="AV38" s="154"/>
      <c r="AW38" s="154"/>
      <c r="AX38" s="155"/>
    </row>
    <row r="39" spans="1:50">
      <c r="A39" s="50"/>
      <c r="B39" s="159" t="str">
        <f>Dataunderlag!A32</f>
        <v>64E 1b 6i</v>
      </c>
      <c r="C39" s="160"/>
      <c r="D39" s="115"/>
      <c r="E39" s="141"/>
      <c r="F39" s="141"/>
      <c r="G39" s="141"/>
      <c r="H39" s="3"/>
      <c r="I39" s="3"/>
      <c r="J39" s="143"/>
      <c r="K39" s="143"/>
      <c r="L39" s="143"/>
      <c r="M39" s="144"/>
      <c r="N39" s="112"/>
      <c r="O39" s="62">
        <v>1</v>
      </c>
      <c r="Q39" s="35"/>
      <c r="T39" s="36"/>
      <c r="U39" s="36"/>
      <c r="AB39" s="73"/>
      <c r="AC39" s="74"/>
      <c r="AD39" s="75"/>
      <c r="AE39" s="76"/>
      <c r="AF39" s="68"/>
      <c r="AH39" s="40" t="b">
        <f t="shared" si="22"/>
        <v>0</v>
      </c>
      <c r="AI39" s="77" t="b">
        <f t="shared" si="9"/>
        <v>0</v>
      </c>
      <c r="AO39" s="62">
        <f t="shared" si="10"/>
        <v>1</v>
      </c>
      <c r="AQ39" s="153"/>
      <c r="AR39" s="154"/>
      <c r="AS39" s="154"/>
      <c r="AT39" s="154"/>
      <c r="AU39" s="154"/>
      <c r="AV39" s="154"/>
      <c r="AW39" s="154"/>
      <c r="AX39" s="155"/>
    </row>
    <row r="40" spans="1:50">
      <c r="A40" s="50"/>
      <c r="B40" s="159" t="str">
        <f>Dataunderlag!A33</f>
        <v>64E 1c 6a</v>
      </c>
      <c r="C40" s="160"/>
      <c r="D40" s="115" t="str">
        <f>IF(Blad1!D35&gt;1,Blad1!B35,FALSE)</f>
        <v>Årås 1</v>
      </c>
      <c r="E40" s="141" t="str">
        <f>IF(Blad1!D35&gt;0,Blad1!C35)</f>
        <v>Kölingared</v>
      </c>
      <c r="F40" s="141"/>
      <c r="G40" s="141"/>
      <c r="H40" s="3">
        <f>IF(Blad1!D35&gt;0,Blad1!D35,FALSE)</f>
        <v>35</v>
      </c>
      <c r="I40" s="3">
        <f>IF(Blad1!E35&gt;0,Blad1!E35,FALSE)</f>
        <v>7</v>
      </c>
      <c r="J40" s="143">
        <f>IF(Blad1!D35&gt;0,Blad1!F35,FALSE)</f>
        <v>41946</v>
      </c>
      <c r="K40" s="143"/>
      <c r="L40" s="143">
        <f>IF(Blad1!G35&gt;0,Blad1!G35,FALSE)</f>
        <v>42092</v>
      </c>
      <c r="M40" s="144"/>
      <c r="N40" s="112">
        <f>IF(H40&lt;1,0,Q40)</f>
        <v>146</v>
      </c>
      <c r="O40" s="62">
        <v>1</v>
      </c>
      <c r="P40" s="33">
        <f>IF(H40&gt;0,(I40*100000)/(H40*L$162*N40))</f>
        <v>8.058017727639001</v>
      </c>
      <c r="Q40" s="35">
        <f>IF(H40&gt;0,DAYS360($J40,$L40))</f>
        <v>146</v>
      </c>
      <c r="R40" s="33">
        <f>IF(H40&gt;0,P40-$H$173)</f>
        <v>0.59801528334964971</v>
      </c>
      <c r="S40" s="33">
        <f>IF(H40&gt;0,R40^2)</f>
        <v>0.3576222791197618</v>
      </c>
      <c r="T40" s="36">
        <f>IF(H40&gt;0,P40-$E$168)</f>
        <v>6.7703895999327823</v>
      </c>
      <c r="U40" s="36">
        <f>IF(H40&gt;0,P40+$E$168)</f>
        <v>9.3456458553452197</v>
      </c>
      <c r="X40" s="33">
        <f>IF(H40&gt;0,P40-$H$173)</f>
        <v>0.59801528334964971</v>
      </c>
      <c r="Y40" s="33">
        <f>IF(H40&gt;0,(R40)^2)</f>
        <v>0.3576222791197618</v>
      </c>
      <c r="AB40" s="73"/>
      <c r="AC40" s="74"/>
      <c r="AD40" s="75"/>
      <c r="AE40" s="76"/>
      <c r="AF40" s="68"/>
      <c r="AH40" s="40" t="b">
        <f t="shared" si="22"/>
        <v>0</v>
      </c>
      <c r="AI40" s="77" t="b">
        <f t="shared" si="9"/>
        <v>0</v>
      </c>
      <c r="AO40" s="62">
        <f t="shared" si="10"/>
        <v>8</v>
      </c>
      <c r="AQ40" s="153"/>
      <c r="AR40" s="154"/>
      <c r="AS40" s="154"/>
      <c r="AT40" s="154"/>
      <c r="AU40" s="154"/>
      <c r="AV40" s="154"/>
      <c r="AW40" s="154"/>
      <c r="AX40" s="155"/>
    </row>
    <row r="41" spans="1:50">
      <c r="A41" s="50"/>
      <c r="B41" s="159" t="str">
        <f>Dataunderlag!A34</f>
        <v>64E 1c 6e</v>
      </c>
      <c r="C41" s="160"/>
      <c r="D41" s="115"/>
      <c r="E41" s="141"/>
      <c r="F41" s="141"/>
      <c r="G41" s="141"/>
      <c r="H41" s="3"/>
      <c r="I41" s="3"/>
      <c r="J41" s="143"/>
      <c r="K41" s="143"/>
      <c r="L41" s="143"/>
      <c r="M41" s="144"/>
      <c r="N41" s="112"/>
      <c r="O41" s="62">
        <v>1</v>
      </c>
      <c r="Q41" s="35"/>
      <c r="T41" s="36"/>
      <c r="U41" s="36"/>
      <c r="AB41" s="73"/>
      <c r="AC41" s="74"/>
      <c r="AD41" s="75"/>
      <c r="AE41" s="76"/>
      <c r="AF41" s="68"/>
      <c r="AH41" s="40" t="b">
        <f t="shared" si="22"/>
        <v>0</v>
      </c>
      <c r="AI41" s="77" t="b">
        <f t="shared" ref="AI41:AI72" si="23">IF(AC41&gt;0,AH41*$L$162)</f>
        <v>0</v>
      </c>
      <c r="AO41" s="62">
        <f t="shared" ref="AO41:AO72" si="24">I41+O41</f>
        <v>1</v>
      </c>
      <c r="AQ41" s="153"/>
      <c r="AR41" s="154"/>
      <c r="AS41" s="154"/>
      <c r="AT41" s="154"/>
      <c r="AU41" s="154"/>
      <c r="AV41" s="154"/>
      <c r="AW41" s="154"/>
      <c r="AX41" s="155"/>
    </row>
    <row r="42" spans="1:50">
      <c r="A42" s="50"/>
      <c r="B42" s="159" t="str">
        <f>Dataunderlag!A35</f>
        <v>64E 1c 6g</v>
      </c>
      <c r="C42" s="160"/>
      <c r="D42" s="115" t="str">
        <f>IF(Blad1!D37&gt;1,Blad1!B37,FALSE)</f>
        <v>Valshalla</v>
      </c>
      <c r="E42" s="141" t="str">
        <f>IF(Blad1!D37&gt;0,Blad1!C37)</f>
        <v>Kölingared</v>
      </c>
      <c r="F42" s="141"/>
      <c r="G42" s="141"/>
      <c r="H42" s="3">
        <f>IF(Blad1!D37&gt;0,Blad1!D37,FALSE)</f>
        <v>19</v>
      </c>
      <c r="I42" s="3">
        <f>IF(Blad1!E37&gt;0,Blad1!E37,FALSE)</f>
        <v>2</v>
      </c>
      <c r="J42" s="143">
        <f>IF(Blad1!D37&gt;0,Blad1!F37,FALSE)</f>
        <v>41936</v>
      </c>
      <c r="K42" s="143"/>
      <c r="L42" s="143">
        <f>IF(Blad1!G37&gt;0,Blad1!G37,FALSE)</f>
        <v>42104</v>
      </c>
      <c r="M42" s="144"/>
      <c r="N42" s="112">
        <f>IF(H42&lt;1,0,Q42)</f>
        <v>166</v>
      </c>
      <c r="O42" s="62">
        <v>1</v>
      </c>
      <c r="P42" s="33">
        <f>IF(H42&gt;0,(I42*100000)/(H42*L$162*N42))</f>
        <v>3.7300906412025814</v>
      </c>
      <c r="Q42" s="35">
        <f>IF(H42&gt;0,DAYS360($J42,$L42))</f>
        <v>166</v>
      </c>
      <c r="R42" s="33">
        <f>IF(H42&gt;0,P42-$H$173)</f>
        <v>-3.72991180308677</v>
      </c>
      <c r="S42" s="33">
        <f>IF(H42&gt;0,R42^2)</f>
        <v>13.912242058805999</v>
      </c>
      <c r="T42" s="36">
        <f>IF(H42&gt;0,P42-$E$168)</f>
        <v>2.4424625134963627</v>
      </c>
      <c r="U42" s="36">
        <f>IF(H42&gt;0,P42+$E$168)</f>
        <v>5.0177187689088001</v>
      </c>
      <c r="X42" s="33">
        <f>IF(H42&gt;0,P42-$H$173)</f>
        <v>-3.72991180308677</v>
      </c>
      <c r="Y42" s="33">
        <f>IF(H42&gt;0,(R42)^2)</f>
        <v>13.912242058805999</v>
      </c>
      <c r="AB42" s="73"/>
      <c r="AC42" s="74"/>
      <c r="AD42" s="75"/>
      <c r="AE42" s="76"/>
      <c r="AF42" s="68"/>
      <c r="AH42" s="40" t="b">
        <f t="shared" si="22"/>
        <v>0</v>
      </c>
      <c r="AI42" s="77" t="b">
        <f t="shared" si="23"/>
        <v>0</v>
      </c>
      <c r="AO42" s="62">
        <f t="shared" si="24"/>
        <v>3</v>
      </c>
      <c r="AQ42" s="153"/>
      <c r="AR42" s="154"/>
      <c r="AS42" s="154"/>
      <c r="AT42" s="154"/>
      <c r="AU42" s="154"/>
      <c r="AV42" s="154"/>
      <c r="AW42" s="154"/>
      <c r="AX42" s="155"/>
    </row>
    <row r="43" spans="1:50">
      <c r="A43" s="50"/>
      <c r="B43" s="159" t="str">
        <f>Dataunderlag!A36</f>
        <v>64E 1a 6i</v>
      </c>
      <c r="C43" s="160"/>
      <c r="D43" s="115"/>
      <c r="E43" s="141"/>
      <c r="F43" s="141"/>
      <c r="G43" s="141"/>
      <c r="H43" s="3"/>
      <c r="I43" s="3"/>
      <c r="J43" s="143"/>
      <c r="K43" s="143"/>
      <c r="L43" s="143"/>
      <c r="M43" s="144"/>
      <c r="N43" s="112"/>
      <c r="O43" s="62">
        <v>1</v>
      </c>
      <c r="Q43" s="35"/>
      <c r="T43" s="36"/>
      <c r="U43" s="36"/>
      <c r="AB43" s="73"/>
      <c r="AC43" s="74"/>
      <c r="AD43" s="75"/>
      <c r="AE43" s="76"/>
      <c r="AF43" s="68"/>
      <c r="AH43" s="40" t="b">
        <f t="shared" si="22"/>
        <v>0</v>
      </c>
      <c r="AI43" s="77" t="b">
        <f t="shared" si="23"/>
        <v>0</v>
      </c>
      <c r="AO43" s="62">
        <f t="shared" si="24"/>
        <v>1</v>
      </c>
      <c r="AQ43" s="153"/>
      <c r="AR43" s="154"/>
      <c r="AS43" s="154"/>
      <c r="AT43" s="154"/>
      <c r="AU43" s="154"/>
      <c r="AV43" s="154"/>
      <c r="AW43" s="154"/>
      <c r="AX43" s="155"/>
    </row>
    <row r="44" spans="1:50">
      <c r="A44" s="50"/>
      <c r="B44" s="159" t="str">
        <f>Dataunderlag!A37</f>
        <v>64E 1c 6c</v>
      </c>
      <c r="C44" s="160"/>
      <c r="D44" s="115" t="str">
        <f>IF(Blad1!D39&gt;1,Blad1!B39,FALSE)</f>
        <v>Stockared</v>
      </c>
      <c r="E44" s="141" t="str">
        <f>IF(Blad1!D39&gt;0,Blad1!C39)</f>
        <v>Kölingared</v>
      </c>
      <c r="F44" s="141"/>
      <c r="G44" s="141"/>
      <c r="H44" s="3">
        <f>IF(Blad1!D39&gt;0,Blad1!D39,FALSE)</f>
        <v>40</v>
      </c>
      <c r="I44" s="3">
        <v>0</v>
      </c>
      <c r="J44" s="143">
        <f>IF(Blad1!D39&gt;0,Blad1!F39,FALSE)</f>
        <v>41907</v>
      </c>
      <c r="K44" s="143"/>
      <c r="L44" s="143">
        <f>IF(Blad1!G39&gt;0,Blad1!G39,FALSE)</f>
        <v>42088</v>
      </c>
      <c r="M44" s="144"/>
      <c r="N44" s="112">
        <f t="shared" ref="N44:N51" si="25">IF(H44&lt;1,0,Q44)</f>
        <v>180</v>
      </c>
      <c r="O44" s="62">
        <v>1</v>
      </c>
      <c r="P44" s="33">
        <f t="shared" ref="P44:P51" si="26">IF(H44&gt;0,(I44*100000)/(H44*L$162*N44))</f>
        <v>0</v>
      </c>
      <c r="Q44" s="35">
        <f t="shared" ref="Q44:Q51" si="27">IF(H44&gt;0,DAYS360($J44,$L44))</f>
        <v>180</v>
      </c>
      <c r="R44" s="33">
        <f t="shared" ref="R44:R51" si="28">IF(H44&gt;0,P44-$H$173)</f>
        <v>-7.4600024442893513</v>
      </c>
      <c r="S44" s="33">
        <f t="shared" ref="S44:S51" si="29">IF(H44&gt;0,R44^2)</f>
        <v>55.651636468803098</v>
      </c>
      <c r="T44" s="36">
        <f t="shared" ref="T44:T51" si="30">IF(H44&gt;0,P44-$E$168)</f>
        <v>-1.2876281277062187</v>
      </c>
      <c r="U44" s="36">
        <f t="shared" ref="U44:U51" si="31">IF(H44&gt;0,P44+$E$168)</f>
        <v>1.2876281277062187</v>
      </c>
      <c r="X44" s="33">
        <f t="shared" ref="X44:X51" si="32">IF(H44&gt;0,P44-$H$173)</f>
        <v>-7.4600024442893513</v>
      </c>
      <c r="Y44" s="33">
        <f t="shared" ref="Y44:Y51" si="33">IF(H44&gt;0,(R44)^2)</f>
        <v>55.651636468803098</v>
      </c>
      <c r="AB44" s="73"/>
      <c r="AC44" s="74"/>
      <c r="AD44" s="75"/>
      <c r="AE44" s="76"/>
      <c r="AF44" s="68"/>
      <c r="AH44" s="40" t="b">
        <f t="shared" si="22"/>
        <v>0</v>
      </c>
      <c r="AI44" s="77" t="b">
        <f t="shared" si="23"/>
        <v>0</v>
      </c>
      <c r="AO44" s="62">
        <f t="shared" si="24"/>
        <v>1</v>
      </c>
      <c r="AQ44" s="153"/>
      <c r="AR44" s="154"/>
      <c r="AS44" s="154"/>
      <c r="AT44" s="154"/>
      <c r="AU44" s="154"/>
      <c r="AV44" s="154"/>
      <c r="AW44" s="154"/>
      <c r="AX44" s="155"/>
    </row>
    <row r="45" spans="1:50">
      <c r="A45" s="50"/>
      <c r="B45" s="159" t="str">
        <f>Dataunderlag!A38</f>
        <v>64E 1a 8e</v>
      </c>
      <c r="C45" s="160"/>
      <c r="D45" s="115" t="str">
        <f>IF(Blad1!D4 &gt;1,Blad1!B4,FALSE)</f>
        <v xml:space="preserve"> </v>
      </c>
      <c r="E45" s="141" t="str">
        <f>IF(Blad1!D40&gt;0,Blad1!C40)</f>
        <v>Dalum</v>
      </c>
      <c r="F45" s="141"/>
      <c r="G45" s="141"/>
      <c r="H45" s="3">
        <f>IF(Blad1!D40&gt;0,Blad1!D40,FALSE)</f>
        <v>12</v>
      </c>
      <c r="I45" s="3">
        <f>IF(Blad1!E40&gt;0,Blad1!E40,FALSE)</f>
        <v>1</v>
      </c>
      <c r="J45" s="143">
        <f>IF(Blad1!D40&gt;0,Blad1!F40,FALSE)</f>
        <v>41932</v>
      </c>
      <c r="K45" s="143"/>
      <c r="L45" s="143">
        <f>IF(Blad1!G40&gt;0,Blad1!G40,FALSE)</f>
        <v>42114</v>
      </c>
      <c r="M45" s="144"/>
      <c r="N45" s="112">
        <f t="shared" si="25"/>
        <v>180</v>
      </c>
      <c r="O45" s="62">
        <v>1</v>
      </c>
      <c r="P45" s="33">
        <f t="shared" si="26"/>
        <v>2.7233115468409586</v>
      </c>
      <c r="Q45" s="35">
        <f t="shared" si="27"/>
        <v>180</v>
      </c>
      <c r="R45" s="33">
        <f t="shared" si="28"/>
        <v>-4.7366908974483923</v>
      </c>
      <c r="S45" s="33">
        <f t="shared" si="29"/>
        <v>22.436240657970455</v>
      </c>
      <c r="T45" s="36">
        <f t="shared" si="30"/>
        <v>1.4356834191347398</v>
      </c>
      <c r="U45" s="36">
        <f t="shared" si="31"/>
        <v>4.0109396745471777</v>
      </c>
      <c r="X45" s="33">
        <f t="shared" si="32"/>
        <v>-4.7366908974483923</v>
      </c>
      <c r="Y45" s="33">
        <f t="shared" si="33"/>
        <v>22.436240657970455</v>
      </c>
      <c r="AB45" s="73"/>
      <c r="AC45" s="74"/>
      <c r="AD45" s="75"/>
      <c r="AE45" s="76"/>
      <c r="AF45" s="68"/>
      <c r="AH45" s="40" t="b">
        <f t="shared" si="22"/>
        <v>0</v>
      </c>
      <c r="AI45" s="77" t="b">
        <f t="shared" si="23"/>
        <v>0</v>
      </c>
      <c r="AO45" s="62">
        <f t="shared" si="24"/>
        <v>2</v>
      </c>
      <c r="AQ45" s="153"/>
      <c r="AR45" s="154"/>
      <c r="AS45" s="154"/>
      <c r="AT45" s="154"/>
      <c r="AU45" s="154"/>
      <c r="AV45" s="154"/>
      <c r="AW45" s="154"/>
      <c r="AX45" s="155"/>
    </row>
    <row r="46" spans="1:50">
      <c r="A46" s="50"/>
      <c r="B46" s="159" t="str">
        <f>Dataunderlag!A39</f>
        <v>64E 1a 8g</v>
      </c>
      <c r="C46" s="160"/>
      <c r="D46" s="115"/>
      <c r="E46" s="141" t="str">
        <f>IF(Blad1!D41&gt;0,Blad1!C41)</f>
        <v>Dalum</v>
      </c>
      <c r="F46" s="141"/>
      <c r="G46" s="141"/>
      <c r="H46" s="3">
        <f>IF(Blad1!D41&gt;0,Blad1!D41,FALSE)</f>
        <v>25</v>
      </c>
      <c r="I46" s="3">
        <f>IF(Blad1!E41&gt;0,Blad1!E41,FALSE)</f>
        <v>4</v>
      </c>
      <c r="J46" s="143">
        <f>IF(Blad1!D41&gt;0,Blad1!F41,FALSE)</f>
        <v>41959</v>
      </c>
      <c r="K46" s="143"/>
      <c r="L46" s="143">
        <f>IF(Blad1!G41&gt;0,Blad1!G41,FALSE)</f>
        <v>42095</v>
      </c>
      <c r="M46" s="144"/>
      <c r="N46" s="112">
        <f t="shared" si="25"/>
        <v>135</v>
      </c>
      <c r="O46" s="62">
        <v>1</v>
      </c>
      <c r="P46" s="33">
        <f t="shared" si="26"/>
        <v>6.9716775599128544</v>
      </c>
      <c r="Q46" s="35">
        <f t="shared" si="27"/>
        <v>135</v>
      </c>
      <c r="R46" s="33">
        <f t="shared" si="28"/>
        <v>-0.4883248843764969</v>
      </c>
      <c r="S46" s="33">
        <f t="shared" si="29"/>
        <v>0.23846119270131907</v>
      </c>
      <c r="T46" s="36">
        <f t="shared" si="30"/>
        <v>5.6840494322066357</v>
      </c>
      <c r="U46" s="36">
        <f t="shared" si="31"/>
        <v>8.2593056876190722</v>
      </c>
      <c r="X46" s="33">
        <f t="shared" si="32"/>
        <v>-0.4883248843764969</v>
      </c>
      <c r="Y46" s="33">
        <f t="shared" si="33"/>
        <v>0.23846119270131907</v>
      </c>
      <c r="AB46" s="73"/>
      <c r="AC46" s="74"/>
      <c r="AD46" s="75"/>
      <c r="AE46" s="76"/>
      <c r="AF46" s="68"/>
      <c r="AH46" s="40" t="b">
        <f t="shared" si="22"/>
        <v>0</v>
      </c>
      <c r="AI46" s="77" t="b">
        <f t="shared" si="23"/>
        <v>0</v>
      </c>
      <c r="AO46" s="62">
        <f t="shared" si="24"/>
        <v>5</v>
      </c>
      <c r="AQ46" s="156"/>
      <c r="AR46" s="157"/>
      <c r="AS46" s="157"/>
      <c r="AT46" s="157"/>
      <c r="AU46" s="157"/>
      <c r="AV46" s="157"/>
      <c r="AW46" s="157"/>
      <c r="AX46" s="158"/>
    </row>
    <row r="47" spans="1:50">
      <c r="A47" s="50"/>
      <c r="B47" s="159" t="str">
        <f>Dataunderlag!A40</f>
        <v>64E 1a 8i</v>
      </c>
      <c r="C47" s="160"/>
      <c r="D47" s="115"/>
      <c r="E47" s="141" t="str">
        <f>IF(Blad1!D42&gt;0,Blad1!C42)</f>
        <v>Dalum</v>
      </c>
      <c r="F47" s="141"/>
      <c r="G47" s="141"/>
      <c r="H47" s="3">
        <f>IF(Blad1!D42&gt;0,Blad1!D42,FALSE)</f>
        <v>31</v>
      </c>
      <c r="I47" s="3">
        <f>IF(Blad1!E42&gt;0,Blad1!E42,FALSE)</f>
        <v>8</v>
      </c>
      <c r="J47" s="143">
        <f>IF(Blad1!D42&gt;0,Blad1!F42,FALSE)</f>
        <v>41959</v>
      </c>
      <c r="K47" s="143"/>
      <c r="L47" s="143">
        <f>IF(Blad1!G42&gt;0,Blad1!G42,FALSE)</f>
        <v>42095</v>
      </c>
      <c r="M47" s="144"/>
      <c r="N47" s="112">
        <f t="shared" si="25"/>
        <v>135</v>
      </c>
      <c r="O47" s="62">
        <v>1</v>
      </c>
      <c r="P47" s="33">
        <f t="shared" si="26"/>
        <v>11.244641225665893</v>
      </c>
      <c r="Q47" s="35">
        <f t="shared" si="27"/>
        <v>135</v>
      </c>
      <c r="R47" s="33">
        <f t="shared" si="28"/>
        <v>3.7846387813765414</v>
      </c>
      <c r="S47" s="33">
        <f t="shared" si="29"/>
        <v>14.323490705499312</v>
      </c>
      <c r="T47" s="36">
        <f t="shared" si="30"/>
        <v>9.957013097959674</v>
      </c>
      <c r="U47" s="36">
        <f t="shared" si="31"/>
        <v>12.532269353372111</v>
      </c>
      <c r="X47" s="33">
        <f t="shared" si="32"/>
        <v>3.7846387813765414</v>
      </c>
      <c r="Y47" s="33">
        <f t="shared" si="33"/>
        <v>14.323490705499312</v>
      </c>
      <c r="AB47" s="73"/>
      <c r="AC47" s="74"/>
      <c r="AD47" s="75"/>
      <c r="AE47" s="76"/>
      <c r="AF47" s="68"/>
      <c r="AH47" s="40" t="b">
        <f t="shared" ref="AH47:AH110" si="34">IF(AC47&gt;0,DAYS360($AJ$7,AE47))</f>
        <v>0</v>
      </c>
      <c r="AI47" s="77" t="b">
        <f t="shared" si="23"/>
        <v>0</v>
      </c>
      <c r="AO47" s="62">
        <f t="shared" si="24"/>
        <v>9</v>
      </c>
      <c r="AQ47" s="108"/>
      <c r="AR47" s="108"/>
      <c r="AS47" s="108"/>
      <c r="AT47" s="108"/>
      <c r="AU47" s="108"/>
      <c r="AV47" s="108"/>
      <c r="AW47" s="108"/>
      <c r="AX47" s="108"/>
    </row>
    <row r="48" spans="1:50">
      <c r="A48" s="50"/>
      <c r="B48" s="159" t="str">
        <f>Dataunderlag!A41</f>
        <v>64E 1b 8a</v>
      </c>
      <c r="C48" s="160"/>
      <c r="D48" s="115" t="str">
        <f>IF(Blad1!D43&gt;1,Blad1!B43,FALSE)</f>
        <v>Dalums egendom</v>
      </c>
      <c r="E48" s="141" t="str">
        <f>IF(Blad1!D43&gt;0,Blad1!C43)</f>
        <v>Dalum</v>
      </c>
      <c r="F48" s="141"/>
      <c r="G48" s="141"/>
      <c r="H48" s="3">
        <f>IF(Blad1!D43&gt;0,Blad1!D43,FALSE)</f>
        <v>24</v>
      </c>
      <c r="I48" s="3">
        <f>IF(Blad1!E43&gt;0,Blad1!E43,FALSE)</f>
        <v>1</v>
      </c>
      <c r="J48" s="143">
        <f>IF(Blad1!D43&gt;0,Blad1!F43,FALSE)</f>
        <v>41951</v>
      </c>
      <c r="K48" s="143"/>
      <c r="L48" s="143">
        <f>IF(Blad1!G43&gt;0,Blad1!G43,FALSE)</f>
        <v>42091</v>
      </c>
      <c r="M48" s="144"/>
      <c r="N48" s="112">
        <f t="shared" si="25"/>
        <v>140</v>
      </c>
      <c r="O48" s="62">
        <v>1</v>
      </c>
      <c r="P48" s="33">
        <f t="shared" si="26"/>
        <v>1.7507002801120448</v>
      </c>
      <c r="Q48" s="35">
        <f t="shared" si="27"/>
        <v>140</v>
      </c>
      <c r="R48" s="33">
        <f t="shared" si="28"/>
        <v>-5.7093021641773065</v>
      </c>
      <c r="S48" s="33">
        <f t="shared" si="29"/>
        <v>32.596131201879679</v>
      </c>
      <c r="T48" s="36">
        <f t="shared" si="30"/>
        <v>0.46307215240582611</v>
      </c>
      <c r="U48" s="36">
        <f t="shared" si="31"/>
        <v>3.0383284078182635</v>
      </c>
      <c r="X48" s="33">
        <f t="shared" si="32"/>
        <v>-5.7093021641773065</v>
      </c>
      <c r="Y48" s="33">
        <f t="shared" si="33"/>
        <v>32.596131201879679</v>
      </c>
      <c r="AB48" s="73"/>
      <c r="AC48" s="74"/>
      <c r="AD48" s="75"/>
      <c r="AE48" s="76"/>
      <c r="AF48" s="68"/>
      <c r="AH48" s="40" t="b">
        <f t="shared" si="34"/>
        <v>0</v>
      </c>
      <c r="AI48" s="77" t="b">
        <f t="shared" si="23"/>
        <v>0</v>
      </c>
      <c r="AO48" s="62">
        <f t="shared" si="24"/>
        <v>2</v>
      </c>
      <c r="AQ48" s="108"/>
      <c r="AR48" s="108"/>
      <c r="AS48" s="108"/>
      <c r="AT48" s="108"/>
      <c r="AU48" s="108"/>
      <c r="AV48" s="108"/>
      <c r="AW48" s="108"/>
      <c r="AX48" s="108"/>
    </row>
    <row r="49" spans="1:50">
      <c r="A49" s="50"/>
      <c r="B49" s="159" t="str">
        <f>Dataunderlag!A42</f>
        <v>64E 1b 8c</v>
      </c>
      <c r="C49" s="160"/>
      <c r="D49" s="115" t="str">
        <f>IF(Blad1!D44&gt;1,Blad1!B44,FALSE)</f>
        <v>Vinsarp</v>
      </c>
      <c r="E49" s="141" t="str">
        <f>IF(Blad1!D44&gt;0,Blad1!C44)</f>
        <v>Böne</v>
      </c>
      <c r="F49" s="141"/>
      <c r="G49" s="141"/>
      <c r="H49" s="3">
        <f>IF(Blad1!D44&gt;0,Blad1!D44,FALSE)</f>
        <v>27</v>
      </c>
      <c r="I49" s="3">
        <f>IF(Blad1!E44&gt;0,Blad1!E44,FALSE)</f>
        <v>4</v>
      </c>
      <c r="J49" s="143">
        <f>IF(Blad1!D44&gt;0,Blad1!F44,FALSE)</f>
        <v>41958</v>
      </c>
      <c r="K49" s="143"/>
      <c r="L49" s="143">
        <f>IF(Blad1!G44&gt;0,Blad1!G44,FALSE)</f>
        <v>42104</v>
      </c>
      <c r="M49" s="144"/>
      <c r="N49" s="112">
        <f t="shared" si="25"/>
        <v>145</v>
      </c>
      <c r="O49" s="62">
        <v>1</v>
      </c>
      <c r="P49" s="33">
        <f t="shared" si="26"/>
        <v>6.01006686199384</v>
      </c>
      <c r="Q49" s="35">
        <f t="shared" si="27"/>
        <v>145</v>
      </c>
      <c r="R49" s="33">
        <f t="shared" si="28"/>
        <v>-1.4499355822955113</v>
      </c>
      <c r="S49" s="33">
        <f t="shared" si="29"/>
        <v>2.1023131928066237</v>
      </c>
      <c r="T49" s="36">
        <f t="shared" si="30"/>
        <v>4.7224387342876213</v>
      </c>
      <c r="U49" s="36">
        <f t="shared" si="31"/>
        <v>7.2976949897000587</v>
      </c>
      <c r="X49" s="33">
        <f t="shared" si="32"/>
        <v>-1.4499355822955113</v>
      </c>
      <c r="Y49" s="33">
        <f t="shared" si="33"/>
        <v>2.1023131928066237</v>
      </c>
      <c r="AB49" s="73"/>
      <c r="AC49" s="74"/>
      <c r="AD49" s="75"/>
      <c r="AE49" s="76"/>
      <c r="AF49" s="68"/>
      <c r="AH49" s="40" t="b">
        <f t="shared" si="34"/>
        <v>0</v>
      </c>
      <c r="AI49" s="77" t="b">
        <f t="shared" si="23"/>
        <v>0</v>
      </c>
      <c r="AO49" s="62">
        <f t="shared" si="24"/>
        <v>5</v>
      </c>
      <c r="AQ49" s="108"/>
      <c r="AR49" s="108"/>
      <c r="AS49" s="108"/>
      <c r="AT49" s="108"/>
      <c r="AU49" s="108"/>
      <c r="AV49" s="108"/>
      <c r="AW49" s="108"/>
      <c r="AX49" s="108"/>
    </row>
    <row r="50" spans="1:50">
      <c r="A50" s="50"/>
      <c r="B50" s="159" t="str">
        <f>Dataunderlag!A43</f>
        <v>64E 1b 8e</v>
      </c>
      <c r="C50" s="160"/>
      <c r="D50" s="115" t="str">
        <f>IF(Blad1!D45&gt;1,Blad1!B45,FALSE)</f>
        <v>Vinsarp</v>
      </c>
      <c r="E50" s="141" t="str">
        <f>IF(Blad1!D45&gt;0,Blad1!C45)</f>
        <v>Böne</v>
      </c>
      <c r="F50" s="141"/>
      <c r="G50" s="141"/>
      <c r="H50" s="3">
        <f>IF(Blad1!D45&gt;0,Blad1!D45,FALSE)</f>
        <v>17</v>
      </c>
      <c r="I50" s="3">
        <f>IF(Blad1!E45&gt;0,Blad1!E45,FALSE)</f>
        <v>11</v>
      </c>
      <c r="J50" s="143">
        <f>IF(Blad1!D45&gt;0,Blad1!F45,FALSE)</f>
        <v>41958</v>
      </c>
      <c r="K50" s="143"/>
      <c r="L50" s="143">
        <f>IF(Blad1!G45&gt;0,Blad1!G45,FALSE)</f>
        <v>42104</v>
      </c>
      <c r="M50" s="144"/>
      <c r="N50" s="112">
        <f t="shared" si="25"/>
        <v>145</v>
      </c>
      <c r="O50" s="62">
        <v>1</v>
      </c>
      <c r="P50" s="33">
        <f t="shared" si="26"/>
        <v>26.249850853120154</v>
      </c>
      <c r="Q50" s="35">
        <f t="shared" si="27"/>
        <v>145</v>
      </c>
      <c r="R50" s="33">
        <f t="shared" si="28"/>
        <v>18.789848408830803</v>
      </c>
      <c r="S50" s="33">
        <f t="shared" si="29"/>
        <v>353.05840322684145</v>
      </c>
      <c r="T50" s="36">
        <f t="shared" si="30"/>
        <v>24.962222725413937</v>
      </c>
      <c r="U50" s="36">
        <f t="shared" si="31"/>
        <v>27.537478980826371</v>
      </c>
      <c r="X50" s="33">
        <f t="shared" si="32"/>
        <v>18.789848408830803</v>
      </c>
      <c r="Y50" s="33">
        <f t="shared" si="33"/>
        <v>353.05840322684145</v>
      </c>
      <c r="AB50" s="73"/>
      <c r="AC50" s="74"/>
      <c r="AD50" s="75"/>
      <c r="AE50" s="76"/>
      <c r="AF50" s="68"/>
      <c r="AH50" s="40" t="b">
        <f t="shared" si="34"/>
        <v>0</v>
      </c>
      <c r="AI50" s="77" t="b">
        <f t="shared" si="23"/>
        <v>0</v>
      </c>
      <c r="AO50" s="62">
        <f t="shared" si="24"/>
        <v>12</v>
      </c>
      <c r="AQ50" s="108"/>
      <c r="AR50" s="108"/>
      <c r="AS50" s="108"/>
      <c r="AT50" s="108"/>
      <c r="AU50" s="108"/>
      <c r="AV50" s="108"/>
      <c r="AW50" s="108"/>
      <c r="AX50" s="108"/>
    </row>
    <row r="51" spans="1:50">
      <c r="A51" s="50"/>
      <c r="B51" s="159" t="str">
        <f>Dataunderlag!A44</f>
        <v>64E 1b 8g</v>
      </c>
      <c r="C51" s="160"/>
      <c r="D51" s="115" t="str">
        <f>IF(Blad1!D46&gt;1,Blad1!B46,FALSE)</f>
        <v>Torpa</v>
      </c>
      <c r="E51" s="141" t="str">
        <f>IF(Blad1!D46&gt;0,Blad1!C46)</f>
        <v>Kölingared</v>
      </c>
      <c r="F51" s="141"/>
      <c r="G51" s="141"/>
      <c r="H51" s="3">
        <f>IF(Blad1!D46&gt;0,Blad1!D46,FALSE)</f>
        <v>18</v>
      </c>
      <c r="I51" s="3">
        <f>IF(Blad1!E46&gt;0,Blad1!E46,FALSE)</f>
        <v>4</v>
      </c>
      <c r="J51" s="143">
        <f>IF(Blad1!D46&gt;0,Blad1!F46,FALSE)</f>
        <v>41966</v>
      </c>
      <c r="K51" s="143"/>
      <c r="L51" s="143">
        <f>IF(Blad1!G46&gt;0,Blad1!G46,FALSE)</f>
        <v>42100</v>
      </c>
      <c r="M51" s="144"/>
      <c r="N51" s="112">
        <f t="shared" si="25"/>
        <v>133</v>
      </c>
      <c r="O51" s="62">
        <v>1</v>
      </c>
      <c r="P51" s="33">
        <f t="shared" si="26"/>
        <v>9.8284928006290233</v>
      </c>
      <c r="Q51" s="35">
        <f t="shared" si="27"/>
        <v>133</v>
      </c>
      <c r="R51" s="33">
        <f t="shared" si="28"/>
        <v>2.368490356339672</v>
      </c>
      <c r="S51" s="33">
        <f t="shared" si="29"/>
        <v>5.6097465680740264</v>
      </c>
      <c r="T51" s="36">
        <f t="shared" si="30"/>
        <v>8.5408646729228046</v>
      </c>
      <c r="U51" s="36">
        <f t="shared" si="31"/>
        <v>11.116120928335242</v>
      </c>
      <c r="X51" s="33">
        <f t="shared" si="32"/>
        <v>2.368490356339672</v>
      </c>
      <c r="Y51" s="33">
        <f t="shared" si="33"/>
        <v>5.6097465680740264</v>
      </c>
      <c r="AB51" s="73"/>
      <c r="AC51" s="74"/>
      <c r="AD51" s="75"/>
      <c r="AE51" s="76"/>
      <c r="AF51" s="68"/>
      <c r="AH51" s="40" t="b">
        <f t="shared" si="34"/>
        <v>0</v>
      </c>
      <c r="AI51" s="77" t="b">
        <f t="shared" si="23"/>
        <v>0</v>
      </c>
      <c r="AO51" s="62">
        <f t="shared" si="24"/>
        <v>5</v>
      </c>
      <c r="AQ51" s="108"/>
      <c r="AR51" s="108"/>
      <c r="AS51" s="108"/>
      <c r="AT51" s="108"/>
      <c r="AU51" s="108"/>
      <c r="AV51" s="108"/>
      <c r="AW51" s="108"/>
      <c r="AX51" s="108"/>
    </row>
    <row r="52" spans="1:50">
      <c r="A52" s="50"/>
      <c r="B52" s="159" t="str">
        <f>Dataunderlag!A45</f>
        <v>64E 1b 8i</v>
      </c>
      <c r="C52" s="160"/>
      <c r="D52" s="115"/>
      <c r="E52" s="141"/>
      <c r="F52" s="141"/>
      <c r="G52" s="141"/>
      <c r="H52" s="3"/>
      <c r="I52" s="3"/>
      <c r="J52" s="143"/>
      <c r="K52" s="143"/>
      <c r="L52" s="143"/>
      <c r="M52" s="144"/>
      <c r="N52" s="112"/>
      <c r="O52" s="62">
        <v>1</v>
      </c>
      <c r="Q52" s="35"/>
      <c r="T52" s="36"/>
      <c r="U52" s="36"/>
      <c r="AB52" s="73"/>
      <c r="AC52" s="74"/>
      <c r="AD52" s="75"/>
      <c r="AE52" s="76"/>
      <c r="AF52" s="68"/>
      <c r="AH52" s="40" t="b">
        <f t="shared" si="34"/>
        <v>0</v>
      </c>
      <c r="AI52" s="77" t="b">
        <f t="shared" si="23"/>
        <v>0</v>
      </c>
      <c r="AO52" s="62">
        <f t="shared" si="24"/>
        <v>1</v>
      </c>
      <c r="AQ52" s="108"/>
      <c r="AR52" s="108"/>
      <c r="AS52" s="108"/>
      <c r="AT52" s="108"/>
      <c r="AU52" s="108"/>
      <c r="AV52" s="108"/>
      <c r="AW52" s="108"/>
      <c r="AX52" s="108"/>
    </row>
    <row r="53" spans="1:50">
      <c r="A53" s="50"/>
      <c r="B53" s="159" t="str">
        <f>Dataunderlag!A46</f>
        <v>64E 1c 8a</v>
      </c>
      <c r="C53" s="160"/>
      <c r="D53" s="115" t="str">
        <f>IF(Blad1!D48&gt;1,Blad1!B48,FALSE)</f>
        <v>Årås 1</v>
      </c>
      <c r="E53" s="141" t="str">
        <f>IF(Blad1!D48&gt;0,Blad1!C48)</f>
        <v>Kölingared</v>
      </c>
      <c r="F53" s="141"/>
      <c r="G53" s="141"/>
      <c r="H53" s="3">
        <f>IF(Blad1!D48&gt;0,Blad1!D48,FALSE)</f>
        <v>28</v>
      </c>
      <c r="I53" s="3">
        <f>IF(Blad1!E48&gt;0,Blad1!E48,FALSE)</f>
        <v>1</v>
      </c>
      <c r="J53" s="143">
        <f>IF(Blad1!D48&gt;0,Blad1!F48,FALSE)</f>
        <v>41952</v>
      </c>
      <c r="K53" s="143"/>
      <c r="L53" s="143">
        <f>IF(Blad1!G48&gt;0,Blad1!G48,FALSE)</f>
        <v>42097</v>
      </c>
      <c r="M53" s="144"/>
      <c r="N53" s="112">
        <f>IF(H53&lt;1,0,Q53)</f>
        <v>144</v>
      </c>
      <c r="O53" s="62">
        <v>1</v>
      </c>
      <c r="P53" s="33">
        <f>IF(H53&gt;0,(I53*100000)/(H53*L$162*N53))</f>
        <v>1.4589169000933706</v>
      </c>
      <c r="Q53" s="35">
        <f>IF(H53&gt;0,DAYS360($J53,$L53))</f>
        <v>144</v>
      </c>
      <c r="R53" s="33">
        <f>IF(H53&gt;0,P53-$H$173)</f>
        <v>-6.0010855441959805</v>
      </c>
      <c r="S53" s="33">
        <f>IF(H53&gt;0,R53^2)</f>
        <v>36.013027708757967</v>
      </c>
      <c r="T53" s="36">
        <f>IF(H53&gt;0,P53-$E$168)</f>
        <v>0.1712887723871519</v>
      </c>
      <c r="U53" s="36">
        <f>IF(H53&gt;0,P53+$E$168)</f>
        <v>2.7465450277995895</v>
      </c>
      <c r="X53" s="33">
        <f>IF(H53&gt;0,P53-$H$173)</f>
        <v>-6.0010855441959805</v>
      </c>
      <c r="Y53" s="33">
        <f>IF(H53&gt;0,(R53)^2)</f>
        <v>36.013027708757967</v>
      </c>
      <c r="AB53" s="73"/>
      <c r="AC53" s="74"/>
      <c r="AD53" s="75"/>
      <c r="AE53" s="76"/>
      <c r="AF53" s="68"/>
      <c r="AH53" s="40" t="b">
        <f t="shared" si="34"/>
        <v>0</v>
      </c>
      <c r="AI53" s="77" t="b">
        <f t="shared" si="23"/>
        <v>0</v>
      </c>
      <c r="AO53" s="62">
        <f t="shared" si="24"/>
        <v>2</v>
      </c>
      <c r="AQ53" s="108"/>
      <c r="AR53" s="108"/>
      <c r="AS53" s="108"/>
      <c r="AT53" s="108"/>
      <c r="AU53" s="108"/>
      <c r="AV53" s="108"/>
      <c r="AW53" s="108"/>
      <c r="AX53" s="108"/>
    </row>
    <row r="54" spans="1:50">
      <c r="A54" s="50"/>
      <c r="B54" s="159" t="str">
        <f>Dataunderlag!A47</f>
        <v>64E 1c 8c</v>
      </c>
      <c r="C54" s="160"/>
      <c r="D54" s="115" t="str">
        <f>IF(Blad1!D49&gt;1,Blad1!B49,FALSE)</f>
        <v>Vållered</v>
      </c>
      <c r="E54" s="141" t="str">
        <f>IF(Blad1!D49&gt;0,Blad1!C49)</f>
        <v>Kölingared</v>
      </c>
      <c r="F54" s="141"/>
      <c r="G54" s="141"/>
      <c r="H54" s="3">
        <f>IF(Blad1!D49&gt;0,Blad1!D49,FALSE)</f>
        <v>40</v>
      </c>
      <c r="I54" s="3">
        <f>IF(Blad1!E49&gt;0,Blad1!E49,FALSE)</f>
        <v>1</v>
      </c>
      <c r="J54" s="143">
        <f>IF(Blad1!D49&gt;0,Blad1!F49,FALSE)</f>
        <v>41908</v>
      </c>
      <c r="K54" s="143"/>
      <c r="L54" s="143">
        <f>IF(Blad1!G49&gt;0,Blad1!G49,FALSE)</f>
        <v>42087</v>
      </c>
      <c r="M54" s="144"/>
      <c r="N54" s="112">
        <f>IF(H54&lt;1,0,Q54)</f>
        <v>178</v>
      </c>
      <c r="O54" s="62">
        <v>1</v>
      </c>
      <c r="P54" s="33">
        <f>IF(H54&gt;0,(I54*100000)/(H54*L$162*N54))</f>
        <v>0.82617316589557166</v>
      </c>
      <c r="Q54" s="35">
        <f>IF(H54&gt;0,DAYS360($J54,$L54))</f>
        <v>178</v>
      </c>
      <c r="R54" s="33">
        <f>IF(H54&gt;0,P54-$H$173)</f>
        <v>-6.6338292783937796</v>
      </c>
      <c r="S54" s="33">
        <f>IF(H54&gt;0,R54^2)</f>
        <v>44.007690894874536</v>
      </c>
      <c r="T54" s="36">
        <f>IF(H54&gt;0,P54-$E$168)</f>
        <v>-0.46145496181064705</v>
      </c>
      <c r="U54" s="36">
        <f>IF(H54&gt;0,P54+$E$168)</f>
        <v>2.1138012936017905</v>
      </c>
      <c r="X54" s="33">
        <f>IF(H54&gt;0,P54-$H$173)</f>
        <v>-6.6338292783937796</v>
      </c>
      <c r="Y54" s="33">
        <f>IF(H54&gt;0,(R54)^2)</f>
        <v>44.007690894874536</v>
      </c>
      <c r="AB54" s="73"/>
      <c r="AC54" s="74"/>
      <c r="AD54" s="75"/>
      <c r="AE54" s="76"/>
      <c r="AF54" s="68"/>
      <c r="AH54" s="40" t="b">
        <f t="shared" si="34"/>
        <v>0</v>
      </c>
      <c r="AI54" s="77" t="b">
        <f t="shared" si="23"/>
        <v>0</v>
      </c>
      <c r="AO54" s="62">
        <f t="shared" si="24"/>
        <v>2</v>
      </c>
      <c r="AQ54" s="108"/>
      <c r="AR54" s="108"/>
      <c r="AS54" s="108"/>
      <c r="AT54" s="108"/>
      <c r="AU54" s="108"/>
      <c r="AV54" s="108"/>
      <c r="AW54" s="108"/>
      <c r="AX54" s="108"/>
    </row>
    <row r="55" spans="1:50">
      <c r="A55" s="50"/>
      <c r="B55" s="159" t="str">
        <f>Dataunderlag!A48</f>
        <v>64E 1c 8e</v>
      </c>
      <c r="C55" s="160"/>
      <c r="D55" s="115" t="str">
        <f>IF(Blad1!D5 &gt;1,Blad1!B5,FALSE)</f>
        <v xml:space="preserve"> </v>
      </c>
      <c r="E55" s="141" t="str">
        <f>IF(Blad1!D50&gt;0,Blad1!C50)</f>
        <v>Kölingared</v>
      </c>
      <c r="F55" s="141"/>
      <c r="G55" s="141"/>
      <c r="H55" s="3">
        <f>IF(Blad1!D50&gt;0,Blad1!D50,FALSE)</f>
        <v>32</v>
      </c>
      <c r="I55" s="3">
        <f>IF(Blad1!E50&gt;0,Blad1!E50,FALSE)</f>
        <v>12</v>
      </c>
      <c r="J55" s="143">
        <f>IF(Blad1!D50&gt;0,Blad1!F50,FALSE)</f>
        <v>41952</v>
      </c>
      <c r="K55" s="143"/>
      <c r="L55" s="143">
        <f>IF(Blad1!G50&gt;0,Blad1!G50,FALSE)</f>
        <v>42106</v>
      </c>
      <c r="M55" s="144"/>
      <c r="N55" s="112">
        <f>IF(H55&lt;1,0,Q55)</f>
        <v>153</v>
      </c>
      <c r="O55" s="62">
        <v>1</v>
      </c>
      <c r="P55" s="33">
        <f>IF(H55&gt;0,(I55*100000)/(H55*L$162*N55))</f>
        <v>14.41753171856978</v>
      </c>
      <c r="Q55" s="35">
        <f>IF(H55&gt;0,DAYS360($J55,$L55))</f>
        <v>153</v>
      </c>
      <c r="R55" s="33">
        <f>IF(H55&gt;0,P55-$H$173)</f>
        <v>6.9575292742804287</v>
      </c>
      <c r="S55" s="33">
        <f>IF(H55&gt;0,R55^2)</f>
        <v>48.407213602469149</v>
      </c>
      <c r="T55" s="36">
        <f>IF(H55&gt;0,P55-$E$168)</f>
        <v>13.129903590863561</v>
      </c>
      <c r="U55" s="36">
        <f>IF(H55&gt;0,P55+$E$168)</f>
        <v>15.705159846275999</v>
      </c>
      <c r="X55" s="33">
        <f>IF(H55&gt;0,P55-$H$173)</f>
        <v>6.9575292742804287</v>
      </c>
      <c r="Y55" s="33">
        <f>IF(H55&gt;0,(R55)^2)</f>
        <v>48.407213602469149</v>
      </c>
      <c r="AB55" s="73"/>
      <c r="AC55" s="74"/>
      <c r="AD55" s="75"/>
      <c r="AE55" s="76"/>
      <c r="AF55" s="68"/>
      <c r="AH55" s="40" t="b">
        <f t="shared" si="34"/>
        <v>0</v>
      </c>
      <c r="AI55" s="77" t="b">
        <f t="shared" si="23"/>
        <v>0</v>
      </c>
      <c r="AO55" s="62">
        <f t="shared" si="24"/>
        <v>13</v>
      </c>
      <c r="AQ55" s="108"/>
      <c r="AR55" s="108"/>
      <c r="AS55" s="108"/>
      <c r="AT55" s="108"/>
      <c r="AU55" s="108"/>
      <c r="AV55" s="108"/>
      <c r="AW55" s="108"/>
      <c r="AX55" s="108"/>
    </row>
    <row r="56" spans="1:50">
      <c r="A56" s="50"/>
      <c r="B56" s="159" t="str">
        <f>Dataunderlag!A49</f>
        <v>64E 1c 8g</v>
      </c>
      <c r="C56" s="160"/>
      <c r="D56" s="115"/>
      <c r="E56" s="141"/>
      <c r="F56" s="141"/>
      <c r="G56" s="141"/>
      <c r="H56" s="3"/>
      <c r="I56" s="3"/>
      <c r="J56" s="143"/>
      <c r="K56" s="143"/>
      <c r="L56" s="143"/>
      <c r="M56" s="144"/>
      <c r="N56" s="112"/>
      <c r="O56" s="62">
        <v>1</v>
      </c>
      <c r="Q56" s="35"/>
      <c r="T56" s="36"/>
      <c r="U56" s="36"/>
      <c r="AB56" s="73"/>
      <c r="AC56" s="74"/>
      <c r="AD56" s="75"/>
      <c r="AE56" s="76"/>
      <c r="AF56" s="68"/>
      <c r="AH56" s="40" t="b">
        <f t="shared" si="34"/>
        <v>0</v>
      </c>
      <c r="AI56" s="77" t="b">
        <f t="shared" si="23"/>
        <v>0</v>
      </c>
      <c r="AO56" s="62">
        <f t="shared" si="24"/>
        <v>1</v>
      </c>
      <c r="AQ56" s="108"/>
      <c r="AR56" s="108"/>
      <c r="AS56" s="108"/>
      <c r="AT56" s="108"/>
      <c r="AU56" s="108"/>
      <c r="AV56" s="108"/>
      <c r="AW56" s="108"/>
      <c r="AX56" s="108"/>
    </row>
    <row r="57" spans="1:50">
      <c r="A57" s="50"/>
      <c r="B57" s="159" t="str">
        <f>Dataunderlag!A50</f>
        <v>64E 1c 8i</v>
      </c>
      <c r="C57" s="160"/>
      <c r="D57" s="115" t="str">
        <f>IF(Blad1!D52&gt;1,Blad1!B52,FALSE)</f>
        <v>Bäckanäs</v>
      </c>
      <c r="E57" s="141" t="str">
        <f>IF(Blad1!D52&gt;0,Blad1!C52)</f>
        <v>Kölingared</v>
      </c>
      <c r="F57" s="141"/>
      <c r="G57" s="141"/>
      <c r="H57" s="3">
        <f>IF(Blad1!D52&gt;0,Blad1!D52,FALSE)</f>
        <v>40</v>
      </c>
      <c r="I57" s="3">
        <f>IF(Blad1!E52&gt;0,Blad1!E52,FALSE)</f>
        <v>6</v>
      </c>
      <c r="J57" s="143">
        <f>IF(Blad1!D52&gt;0,Blad1!F52,FALSE)</f>
        <v>41938</v>
      </c>
      <c r="K57" s="143"/>
      <c r="L57" s="143">
        <f>IF(Blad1!G52&gt;0,Blad1!G52,FALSE)</f>
        <v>42106</v>
      </c>
      <c r="M57" s="144"/>
      <c r="N57" s="112">
        <f>IF(H57&lt;1,0,Q57)</f>
        <v>166</v>
      </c>
      <c r="O57" s="62">
        <v>1</v>
      </c>
      <c r="P57" s="33">
        <f>IF(H57&gt;0,(I57*100000)/(H57*L$162*N57))</f>
        <v>5.3153791637136782</v>
      </c>
      <c r="Q57" s="35">
        <f>IF(H57&gt;0,DAYS360($J57,$L57))</f>
        <v>166</v>
      </c>
      <c r="R57" s="33">
        <f>IF(H57&gt;0,P57-$H$173)</f>
        <v>-2.1446232805756731</v>
      </c>
      <c r="S57" s="33">
        <f>IF(H57&gt;0,R57^2)</f>
        <v>4.5994090155871623</v>
      </c>
      <c r="T57" s="36">
        <f>IF(H57&gt;0,P57-$E$168)</f>
        <v>4.0277510360074595</v>
      </c>
      <c r="U57" s="36">
        <f>IF(H57&gt;0,P57+$E$168)</f>
        <v>6.603007291419897</v>
      </c>
      <c r="X57" s="33">
        <f>IF(H57&gt;0,P57-$H$173)</f>
        <v>-2.1446232805756731</v>
      </c>
      <c r="Y57" s="33">
        <f>IF(H57&gt;0,(R57)^2)</f>
        <v>4.5994090155871623</v>
      </c>
      <c r="AB57" s="73"/>
      <c r="AC57" s="74"/>
      <c r="AD57" s="75"/>
      <c r="AE57" s="76"/>
      <c r="AF57" s="68"/>
      <c r="AH57" s="40" t="b">
        <f t="shared" si="34"/>
        <v>0</v>
      </c>
      <c r="AI57" s="77" t="b">
        <f t="shared" si="23"/>
        <v>0</v>
      </c>
      <c r="AO57" s="62">
        <f t="shared" si="24"/>
        <v>7</v>
      </c>
      <c r="AQ57" s="108"/>
      <c r="AR57" s="108"/>
      <c r="AS57" s="108"/>
      <c r="AT57" s="108"/>
      <c r="AU57" s="108"/>
      <c r="AV57" s="108"/>
      <c r="AW57" s="108"/>
      <c r="AX57" s="108"/>
    </row>
    <row r="58" spans="1:50">
      <c r="A58" s="50"/>
      <c r="B58" s="159" t="str">
        <f>Dataunderlag!A51</f>
        <v>64E 2a 0g</v>
      </c>
      <c r="C58" s="160"/>
      <c r="D58" s="115"/>
      <c r="E58" s="141" t="str">
        <f>IF(Blad1!D53&gt;0,Blad1!C53)</f>
        <v>Dalum</v>
      </c>
      <c r="F58" s="141"/>
      <c r="G58" s="141"/>
      <c r="H58" s="3">
        <f>IF(Blad1!D53&gt;0,Blad1!D53,FALSE)</f>
        <v>15</v>
      </c>
      <c r="I58" s="3">
        <f>IF(Blad1!E53&gt;0,Blad1!E53,FALSE)</f>
        <v>2</v>
      </c>
      <c r="J58" s="143">
        <f>IF(Blad1!D53&gt;0,Blad1!F53,FALSE)</f>
        <v>41944</v>
      </c>
      <c r="K58" s="143"/>
      <c r="L58" s="143">
        <f>IF(Blad1!G53&gt;0,Blad1!G53,FALSE)</f>
        <v>42095</v>
      </c>
      <c r="M58" s="144"/>
      <c r="N58" s="112">
        <f>IF(H58&lt;1,0,Q58)</f>
        <v>150</v>
      </c>
      <c r="O58" s="62">
        <v>1</v>
      </c>
      <c r="P58" s="33">
        <f>IF(H58&gt;0,(I58*100000)/(H58*L$162*N58))</f>
        <v>5.2287581699346406</v>
      </c>
      <c r="Q58" s="35">
        <f>IF(H58&gt;0,DAYS360($J58,$L58))</f>
        <v>150</v>
      </c>
      <c r="R58" s="33">
        <f>IF(H58&gt;0,P58-$H$173)</f>
        <v>-2.2312442743547107</v>
      </c>
      <c r="S58" s="33">
        <f>IF(H58&gt;0,R58^2)</f>
        <v>4.9784510118406793</v>
      </c>
      <c r="T58" s="36">
        <f>IF(H58&gt;0,P58-$E$168)</f>
        <v>3.9411300422284219</v>
      </c>
      <c r="U58" s="36">
        <f>IF(H58&gt;0,P58+$E$168)</f>
        <v>6.5163862976408593</v>
      </c>
      <c r="X58" s="33">
        <f>IF(H58&gt;0,P58-$H$173)</f>
        <v>-2.2312442743547107</v>
      </c>
      <c r="Y58" s="33">
        <f>IF(H58&gt;0,(R58)^2)</f>
        <v>4.9784510118406793</v>
      </c>
      <c r="AB58" s="73"/>
      <c r="AC58" s="74"/>
      <c r="AD58" s="75"/>
      <c r="AE58" s="76"/>
      <c r="AF58" s="68"/>
      <c r="AH58" s="40" t="b">
        <f t="shared" si="34"/>
        <v>0</v>
      </c>
      <c r="AI58" s="77" t="b">
        <f t="shared" si="23"/>
        <v>0</v>
      </c>
      <c r="AO58" s="62">
        <f t="shared" si="24"/>
        <v>3</v>
      </c>
      <c r="AQ58" s="108"/>
      <c r="AR58" s="108"/>
      <c r="AS58" s="108"/>
      <c r="AT58" s="108"/>
      <c r="AU58" s="108"/>
      <c r="AV58" s="108"/>
      <c r="AW58" s="108"/>
      <c r="AX58" s="108"/>
    </row>
    <row r="59" spans="1:50">
      <c r="A59" s="50"/>
      <c r="B59" s="159" t="str">
        <f>Dataunderlag!A52</f>
        <v>64E 2a 0i</v>
      </c>
      <c r="C59" s="160"/>
      <c r="D59" s="115"/>
      <c r="E59" s="141" t="str">
        <f>IF(Blad1!D54&gt;0,Blad1!C54)</f>
        <v>Dalum</v>
      </c>
      <c r="F59" s="141"/>
      <c r="G59" s="141"/>
      <c r="H59" s="3">
        <f>IF(Blad1!D54&gt;0,Blad1!D54,FALSE)</f>
        <v>31</v>
      </c>
      <c r="I59" s="3">
        <f>IF(Blad1!E54&gt;0,Blad1!E54,FALSE)</f>
        <v>8</v>
      </c>
      <c r="J59" s="143">
        <f>IF(Blad1!D54&gt;0,Blad1!F54,FALSE)</f>
        <v>41944</v>
      </c>
      <c r="K59" s="143"/>
      <c r="L59" s="143">
        <f>IF(Blad1!G54&gt;0,Blad1!G54,FALSE)</f>
        <v>42095</v>
      </c>
      <c r="M59" s="144"/>
      <c r="N59" s="112">
        <f>IF(H59&lt;1,0,Q59)</f>
        <v>150</v>
      </c>
      <c r="O59" s="62">
        <v>1</v>
      </c>
      <c r="P59" s="33">
        <f>IF(H59&gt;0,(I59*100000)/(H59*L$162*N59))</f>
        <v>10.120177103099305</v>
      </c>
      <c r="Q59" s="35">
        <f>IF(H59&gt;0,DAYS360($J59,$L59))</f>
        <v>150</v>
      </c>
      <c r="R59" s="33">
        <f>IF(H59&gt;0,P59-$H$173)</f>
        <v>2.6601746588099537</v>
      </c>
      <c r="S59" s="33">
        <f>IF(H59&gt;0,R59^2)</f>
        <v>7.076529215374654</v>
      </c>
      <c r="T59" s="36">
        <f>IF(H59&gt;0,P59-$E$168)</f>
        <v>8.8325489753930864</v>
      </c>
      <c r="U59" s="36">
        <f>IF(H59&gt;0,P59+$E$168)</f>
        <v>11.407805230805524</v>
      </c>
      <c r="X59" s="33">
        <f>IF(H59&gt;0,P59-$H$173)</f>
        <v>2.6601746588099537</v>
      </c>
      <c r="Y59" s="33">
        <f>IF(H59&gt;0,(R59)^2)</f>
        <v>7.076529215374654</v>
      </c>
      <c r="AB59" s="73"/>
      <c r="AC59" s="74"/>
      <c r="AD59" s="75"/>
      <c r="AE59" s="76"/>
      <c r="AF59" s="68"/>
      <c r="AH59" s="40" t="b">
        <f t="shared" si="34"/>
        <v>0</v>
      </c>
      <c r="AI59" s="77" t="b">
        <f t="shared" si="23"/>
        <v>0</v>
      </c>
      <c r="AO59" s="62">
        <f t="shared" si="24"/>
        <v>9</v>
      </c>
      <c r="AQ59" s="108"/>
      <c r="AR59" s="108"/>
      <c r="AS59" s="108"/>
      <c r="AT59" s="108"/>
      <c r="AU59" s="108"/>
      <c r="AV59" s="108"/>
      <c r="AW59" s="108"/>
      <c r="AX59" s="108"/>
    </row>
    <row r="60" spans="1:50">
      <c r="A60" s="50"/>
      <c r="B60" s="159" t="str">
        <f>Dataunderlag!A53</f>
        <v>64E 2b 0c</v>
      </c>
      <c r="C60" s="160"/>
      <c r="D60" s="115"/>
      <c r="E60" s="141"/>
      <c r="F60" s="141"/>
      <c r="G60" s="141"/>
      <c r="H60" s="3"/>
      <c r="I60" s="3"/>
      <c r="J60" s="143"/>
      <c r="K60" s="143"/>
      <c r="L60" s="143"/>
      <c r="M60" s="144"/>
      <c r="N60" s="112"/>
      <c r="O60" s="62">
        <v>1</v>
      </c>
      <c r="Q60" s="35"/>
      <c r="T60" s="36"/>
      <c r="U60" s="36"/>
      <c r="AB60" s="73"/>
      <c r="AC60" s="74"/>
      <c r="AD60" s="75"/>
      <c r="AE60" s="76"/>
      <c r="AF60" s="68"/>
      <c r="AH60" s="40" t="b">
        <f t="shared" si="34"/>
        <v>0</v>
      </c>
      <c r="AI60" s="77" t="b">
        <f t="shared" si="23"/>
        <v>0</v>
      </c>
      <c r="AO60" s="62">
        <f t="shared" si="24"/>
        <v>1</v>
      </c>
      <c r="AQ60" s="108"/>
      <c r="AR60" s="108"/>
      <c r="AS60" s="108"/>
      <c r="AT60" s="108"/>
      <c r="AU60" s="108"/>
      <c r="AV60" s="108"/>
      <c r="AW60" s="108"/>
      <c r="AX60" s="108"/>
    </row>
    <row r="61" spans="1:50">
      <c r="A61" s="50"/>
      <c r="B61" s="159" t="str">
        <f>Dataunderlag!A54</f>
        <v>64E 2b 0g</v>
      </c>
      <c r="C61" s="160"/>
      <c r="D61" s="115" t="str">
        <f>IF(Blad1!D56&gt;1,Blad1!B56,FALSE)</f>
        <v>Göpåsen</v>
      </c>
      <c r="E61" s="141" t="str">
        <f>IF(Blad1!D56&gt;0,Blad1!C56)</f>
        <v>Blidsberg</v>
      </c>
      <c r="F61" s="141"/>
      <c r="G61" s="141"/>
      <c r="H61" s="3">
        <f>IF(Blad1!D56&gt;0,Blad1!D56,FALSE)</f>
        <v>17</v>
      </c>
      <c r="I61" s="3">
        <f>IF(Blad1!E56&gt;0,Blad1!E56,FALSE)</f>
        <v>1</v>
      </c>
      <c r="J61" s="143">
        <f>IF(Blad1!D56&gt;0,Blad1!F56,FALSE)</f>
        <v>41927</v>
      </c>
      <c r="K61" s="143"/>
      <c r="L61" s="143">
        <f>IF(Blad1!G56&gt;0,Blad1!G56,FALSE)</f>
        <v>42091</v>
      </c>
      <c r="M61" s="144"/>
      <c r="N61" s="112">
        <f>IF(H61&lt;1,0,Q61)</f>
        <v>163</v>
      </c>
      <c r="O61" s="62">
        <v>1</v>
      </c>
      <c r="P61" s="33">
        <f>IF(H61&gt;0,(I61*100000)/(H61*L$162*N61))</f>
        <v>2.122826756108434</v>
      </c>
      <c r="Q61" s="35">
        <f>IF(H61&gt;0,DAYS360($J61,$L61))</f>
        <v>163</v>
      </c>
      <c r="R61" s="33">
        <f>IF(H61&gt;0,P61-$H$173)</f>
        <v>-5.3371756881809169</v>
      </c>
      <c r="S61" s="33">
        <f>IF(H61&gt;0,R61^2)</f>
        <v>28.485444326509445</v>
      </c>
      <c r="T61" s="36">
        <f>IF(H61&gt;0,P61-$E$168)</f>
        <v>0.83519862840221526</v>
      </c>
      <c r="U61" s="36">
        <f>IF(H61&gt;0,P61+$E$168)</f>
        <v>3.4104548838146527</v>
      </c>
      <c r="X61" s="33">
        <f>IF(H61&gt;0,P61-$H$173)</f>
        <v>-5.3371756881809169</v>
      </c>
      <c r="Y61" s="33">
        <f>IF(H61&gt;0,(R61)^2)</f>
        <v>28.485444326509445</v>
      </c>
      <c r="AB61" s="73"/>
      <c r="AC61" s="74"/>
      <c r="AD61" s="75"/>
      <c r="AE61" s="76"/>
      <c r="AF61" s="68"/>
      <c r="AH61" s="40" t="b">
        <f t="shared" si="34"/>
        <v>0</v>
      </c>
      <c r="AI61" s="77" t="b">
        <f t="shared" si="23"/>
        <v>0</v>
      </c>
      <c r="AO61" s="62">
        <f t="shared" si="24"/>
        <v>2</v>
      </c>
      <c r="AQ61" s="108"/>
      <c r="AR61" s="108"/>
      <c r="AS61" s="108"/>
      <c r="AT61" s="108"/>
      <c r="AU61" s="108"/>
      <c r="AV61" s="108"/>
      <c r="AW61" s="108"/>
      <c r="AX61" s="108"/>
    </row>
    <row r="62" spans="1:50">
      <c r="A62" s="50"/>
      <c r="B62" s="159" t="str">
        <f>Dataunderlag!A55</f>
        <v>64E 2b 0i</v>
      </c>
      <c r="C62" s="160"/>
      <c r="D62" s="115"/>
      <c r="E62" s="141"/>
      <c r="F62" s="141"/>
      <c r="G62" s="141"/>
      <c r="H62" s="3"/>
      <c r="I62" s="3"/>
      <c r="J62" s="143"/>
      <c r="K62" s="143"/>
      <c r="L62" s="143"/>
      <c r="M62" s="144"/>
      <c r="N62" s="112"/>
      <c r="O62" s="62">
        <v>1</v>
      </c>
      <c r="Q62" s="35"/>
      <c r="T62" s="36"/>
      <c r="U62" s="36"/>
      <c r="AB62" s="73"/>
      <c r="AC62" s="74"/>
      <c r="AD62" s="75"/>
      <c r="AE62" s="76"/>
      <c r="AF62" s="68"/>
      <c r="AH62" s="40" t="b">
        <f t="shared" si="34"/>
        <v>0</v>
      </c>
      <c r="AI62" s="77" t="b">
        <f t="shared" si="23"/>
        <v>0</v>
      </c>
      <c r="AO62" s="62">
        <f t="shared" si="24"/>
        <v>1</v>
      </c>
      <c r="AQ62" s="108"/>
      <c r="AR62" s="108"/>
      <c r="AS62" s="108"/>
      <c r="AT62" s="108"/>
      <c r="AU62" s="108"/>
      <c r="AV62" s="108"/>
      <c r="AW62" s="108"/>
      <c r="AX62" s="108"/>
    </row>
    <row r="63" spans="1:50">
      <c r="A63" s="50"/>
      <c r="B63" s="159" t="str">
        <f>Dataunderlag!A56</f>
        <v>64E 2c 0a</v>
      </c>
      <c r="C63" s="160"/>
      <c r="D63" s="115"/>
      <c r="E63" s="141"/>
      <c r="F63" s="141"/>
      <c r="G63" s="141"/>
      <c r="H63" s="3"/>
      <c r="I63" s="3"/>
      <c r="J63" s="143"/>
      <c r="K63" s="143"/>
      <c r="L63" s="143"/>
      <c r="M63" s="144"/>
      <c r="N63" s="112"/>
      <c r="O63" s="62">
        <v>1</v>
      </c>
      <c r="Q63" s="35"/>
      <c r="T63" s="36"/>
      <c r="U63" s="36"/>
      <c r="AB63" s="73"/>
      <c r="AC63" s="74"/>
      <c r="AD63" s="75"/>
      <c r="AE63" s="76"/>
      <c r="AF63" s="68"/>
      <c r="AH63" s="40" t="b">
        <f t="shared" si="34"/>
        <v>0</v>
      </c>
      <c r="AI63" s="77" t="b">
        <f t="shared" si="23"/>
        <v>0</v>
      </c>
      <c r="AO63" s="62">
        <f t="shared" si="24"/>
        <v>1</v>
      </c>
      <c r="AQ63" s="108"/>
      <c r="AR63" s="108"/>
      <c r="AS63" s="108"/>
      <c r="AT63" s="108"/>
      <c r="AU63" s="108"/>
      <c r="AV63" s="108"/>
      <c r="AW63" s="108"/>
      <c r="AX63" s="108"/>
    </row>
    <row r="64" spans="1:50">
      <c r="A64" s="50"/>
      <c r="B64" s="159" t="str">
        <f>Dataunderlag!A57</f>
        <v>64E 2c 0c</v>
      </c>
      <c r="C64" s="160"/>
      <c r="D64" s="115"/>
      <c r="E64" s="141"/>
      <c r="F64" s="141"/>
      <c r="G64" s="141"/>
      <c r="H64" s="3"/>
      <c r="I64" s="3"/>
      <c r="J64" s="143"/>
      <c r="K64" s="143"/>
      <c r="L64" s="143"/>
      <c r="M64" s="144"/>
      <c r="N64" s="112"/>
      <c r="O64" s="62">
        <v>1</v>
      </c>
      <c r="Q64" s="35"/>
      <c r="T64" s="36"/>
      <c r="U64" s="36"/>
      <c r="AB64" s="73"/>
      <c r="AC64" s="74"/>
      <c r="AD64" s="75"/>
      <c r="AE64" s="76"/>
      <c r="AF64" s="68"/>
      <c r="AH64" s="40" t="b">
        <f t="shared" si="34"/>
        <v>0</v>
      </c>
      <c r="AI64" s="77" t="b">
        <f t="shared" si="23"/>
        <v>0</v>
      </c>
      <c r="AO64" s="62">
        <f t="shared" si="24"/>
        <v>1</v>
      </c>
      <c r="AQ64" s="108"/>
      <c r="AR64" s="108"/>
      <c r="AS64" s="108"/>
      <c r="AT64" s="108"/>
      <c r="AU64" s="108"/>
      <c r="AV64" s="108"/>
      <c r="AW64" s="108"/>
      <c r="AX64" s="108"/>
    </row>
    <row r="65" spans="1:50">
      <c r="A65" s="50"/>
      <c r="B65" s="159" t="str">
        <f>Dataunderlag!A58</f>
        <v>64E 2c 0g</v>
      </c>
      <c r="C65" s="160"/>
      <c r="D65" s="115" t="str">
        <f>IF(Blad1!D6 &gt;1,Blad1!B6,FALSE)</f>
        <v xml:space="preserve"> </v>
      </c>
      <c r="E65" s="141" t="str">
        <f>IF(Blad1!D60&gt;0,Blad1!C60)</f>
        <v>Kölingared</v>
      </c>
      <c r="F65" s="141"/>
      <c r="G65" s="141"/>
      <c r="H65" s="3">
        <f>IF(Blad1!D60&gt;0,Blad1!D60,FALSE)</f>
        <v>18</v>
      </c>
      <c r="I65" s="3">
        <v>0</v>
      </c>
      <c r="J65" s="143">
        <f>IF(Blad1!D60&gt;0,Blad1!F60,FALSE)</f>
        <v>41948</v>
      </c>
      <c r="K65" s="143"/>
      <c r="L65" s="143">
        <f>IF(Blad1!G60&gt;0,Blad1!G60,FALSE)</f>
        <v>42089</v>
      </c>
      <c r="M65" s="144"/>
      <c r="N65" s="112">
        <f>IF(H65&lt;1,0,Q65)</f>
        <v>141</v>
      </c>
      <c r="O65" s="62">
        <v>1</v>
      </c>
      <c r="P65" s="33">
        <f>IF(H65&gt;0,(I65*100000)/(H65*L$162*N65))</f>
        <v>0</v>
      </c>
      <c r="Q65" s="35">
        <f>IF(H65&gt;0,DAYS360($J65,$L65))</f>
        <v>141</v>
      </c>
      <c r="R65" s="33">
        <f>IF(H65&gt;0,P65-$H$173)</f>
        <v>-7.4600024442893513</v>
      </c>
      <c r="S65" s="33">
        <f>IF(H65&gt;0,R65^2)</f>
        <v>55.651636468803098</v>
      </c>
      <c r="T65" s="36">
        <f>IF(H65&gt;0,P65-$E$168)</f>
        <v>-1.2876281277062187</v>
      </c>
      <c r="U65" s="36">
        <f>IF(H65&gt;0,P65+$E$168)</f>
        <v>1.2876281277062187</v>
      </c>
      <c r="X65" s="33">
        <f>IF(H65&gt;0,P65-$H$173)</f>
        <v>-7.4600024442893513</v>
      </c>
      <c r="Y65" s="33">
        <f>IF(H65&gt;0,(R65)^2)</f>
        <v>55.651636468803098</v>
      </c>
      <c r="AB65" s="73"/>
      <c r="AC65" s="74"/>
      <c r="AD65" s="75"/>
      <c r="AE65" s="76"/>
      <c r="AF65" s="68"/>
      <c r="AH65" s="40" t="b">
        <f t="shared" si="34"/>
        <v>0</v>
      </c>
      <c r="AI65" s="77" t="b">
        <f t="shared" si="23"/>
        <v>0</v>
      </c>
      <c r="AO65" s="62">
        <f t="shared" si="24"/>
        <v>1</v>
      </c>
      <c r="AQ65" s="108"/>
      <c r="AR65" s="108"/>
      <c r="AS65" s="108"/>
      <c r="AT65" s="108"/>
      <c r="AU65" s="108"/>
      <c r="AV65" s="108"/>
      <c r="AW65" s="108"/>
      <c r="AX65" s="108"/>
    </row>
    <row r="66" spans="1:50">
      <c r="A66" s="50"/>
      <c r="B66" s="159" t="str">
        <f>Dataunderlag!A59</f>
        <v>64E 2b 0a</v>
      </c>
      <c r="C66" s="160"/>
      <c r="D66" s="115"/>
      <c r="E66" s="141"/>
      <c r="F66" s="141"/>
      <c r="G66" s="141"/>
      <c r="H66" s="3"/>
      <c r="I66" s="3"/>
      <c r="J66" s="143"/>
      <c r="K66" s="143"/>
      <c r="L66" s="143"/>
      <c r="M66" s="144"/>
      <c r="N66" s="112"/>
      <c r="O66" s="62">
        <v>1</v>
      </c>
      <c r="Q66" s="35"/>
      <c r="T66" s="36"/>
      <c r="U66" s="36"/>
      <c r="AB66" s="73"/>
      <c r="AC66" s="74"/>
      <c r="AD66" s="75"/>
      <c r="AE66" s="76"/>
      <c r="AF66" s="68"/>
      <c r="AH66" s="40" t="b">
        <f t="shared" si="34"/>
        <v>0</v>
      </c>
      <c r="AI66" s="77" t="b">
        <f t="shared" si="23"/>
        <v>0</v>
      </c>
      <c r="AO66" s="62">
        <f t="shared" si="24"/>
        <v>1</v>
      </c>
      <c r="AQ66" s="108"/>
      <c r="AR66" s="108"/>
      <c r="AS66" s="108"/>
      <c r="AT66" s="108"/>
      <c r="AU66" s="108"/>
      <c r="AV66" s="108"/>
      <c r="AW66" s="108"/>
      <c r="AX66" s="108"/>
    </row>
    <row r="67" spans="1:50">
      <c r="A67" s="50"/>
      <c r="B67" s="159" t="str">
        <f>Dataunderlag!A60</f>
        <v>64E 2b 0e</v>
      </c>
      <c r="C67" s="160"/>
      <c r="D67" s="115"/>
      <c r="E67" s="141" t="str">
        <f>IF(Blad1!D62&gt;0,Blad1!C62)</f>
        <v>Blidsberg</v>
      </c>
      <c r="F67" s="141"/>
      <c r="G67" s="141"/>
      <c r="H67" s="3">
        <f>IF(Blad1!D62&gt;0,Blad1!D62,FALSE)</f>
        <v>24</v>
      </c>
      <c r="I67" s="3">
        <f>IF(Blad1!E62&gt;0,Blad1!E62,FALSE)</f>
        <v>2</v>
      </c>
      <c r="J67" s="143">
        <f>IF(Blad1!D62&gt;0,Blad1!F62,FALSE)</f>
        <v>41984</v>
      </c>
      <c r="K67" s="143"/>
      <c r="L67" s="143">
        <f>IF(Blad1!G62&gt;0,Blad1!G62,FALSE)</f>
        <v>42104</v>
      </c>
      <c r="M67" s="144"/>
      <c r="N67" s="112">
        <f>IF(H67&lt;1,0,Q67)</f>
        <v>119</v>
      </c>
      <c r="O67" s="62">
        <v>1</v>
      </c>
      <c r="P67" s="33">
        <f>IF(H67&gt;0,(I67*100000)/(H67*L$162*N67))</f>
        <v>4.1192947767342227</v>
      </c>
      <c r="Q67" s="35">
        <f>IF(H67&gt;0,DAYS360($J67,$L67))</f>
        <v>119</v>
      </c>
      <c r="R67" s="33">
        <f>IF(H67&gt;0,P67-$H$173)</f>
        <v>-3.3407076675551286</v>
      </c>
      <c r="S67" s="33">
        <f>IF(H67&gt;0,R67^2)</f>
        <v>11.160327720061627</v>
      </c>
      <c r="T67" s="36">
        <f>IF(H67&gt;0,P67-$E$168)</f>
        <v>2.831666649028004</v>
      </c>
      <c r="U67" s="36">
        <f>IF(H67&gt;0,P67+$E$168)</f>
        <v>5.4069229044404414</v>
      </c>
      <c r="X67" s="33">
        <f>IF(H67&gt;0,P67-$H$173)</f>
        <v>-3.3407076675551286</v>
      </c>
      <c r="Y67" s="33">
        <f>IF(H67&gt;0,(R67)^2)</f>
        <v>11.160327720061627</v>
      </c>
      <c r="AB67" s="73"/>
      <c r="AC67" s="74"/>
      <c r="AD67" s="75"/>
      <c r="AE67" s="76"/>
      <c r="AF67" s="68"/>
      <c r="AH67" s="40" t="b">
        <f t="shared" si="34"/>
        <v>0</v>
      </c>
      <c r="AI67" s="77" t="b">
        <f t="shared" si="23"/>
        <v>0</v>
      </c>
      <c r="AO67" s="62">
        <f t="shared" si="24"/>
        <v>3</v>
      </c>
      <c r="AQ67" s="108"/>
      <c r="AR67" s="108"/>
      <c r="AS67" s="108"/>
      <c r="AT67" s="108"/>
      <c r="AU67" s="108"/>
      <c r="AV67" s="108"/>
      <c r="AW67" s="108"/>
      <c r="AX67" s="108"/>
    </row>
    <row r="68" spans="1:50">
      <c r="A68" s="50"/>
      <c r="B68" s="159" t="str">
        <f>Dataunderlag!A61</f>
        <v>64E 2c 0e</v>
      </c>
      <c r="C68" s="160"/>
      <c r="D68" s="115" t="str">
        <f>IF(Blad1!D63&gt;1,Blad1!B63,FALSE)</f>
        <v>Brängesås</v>
      </c>
      <c r="E68" s="141" t="str">
        <f>IF(Blad1!D63&gt;0,Blad1!C63)</f>
        <v>Kölingared</v>
      </c>
      <c r="F68" s="141"/>
      <c r="G68" s="141"/>
      <c r="H68" s="3">
        <f>IF(Blad1!D63&gt;0,Blad1!D63,FALSE)</f>
        <v>22</v>
      </c>
      <c r="I68" s="3">
        <f>IF(Blad1!E63&gt;0,Blad1!E63,FALSE)</f>
        <v>1</v>
      </c>
      <c r="J68" s="143">
        <f>IF(Blad1!D63&gt;0,Blad1!F63,FALSE)</f>
        <v>41942</v>
      </c>
      <c r="K68" s="143"/>
      <c r="L68" s="143">
        <f>IF(Blad1!G63&gt;0,Blad1!G63,FALSE)</f>
        <v>42084</v>
      </c>
      <c r="M68" s="144"/>
      <c r="N68" s="112">
        <f>IF(H68&lt;1,0,Q68)</f>
        <v>141</v>
      </c>
      <c r="O68" s="62">
        <v>1</v>
      </c>
      <c r="P68" s="33">
        <f>IF(H68&gt;0,(I68*100000)/(H68*L$162*N68))</f>
        <v>1.8963097811658514</v>
      </c>
      <c r="Q68" s="35">
        <f>IF(H68&gt;0,DAYS360($J68,$L68))</f>
        <v>141</v>
      </c>
      <c r="R68" s="33">
        <f>IF(H68&gt;0,P68-$H$173)</f>
        <v>-5.5636926631234997</v>
      </c>
      <c r="S68" s="33">
        <f>IF(H68&gt;0,R68^2)</f>
        <v>30.95467604969426</v>
      </c>
      <c r="T68" s="36">
        <f>IF(H68&gt;0,P68-$E$168)</f>
        <v>0.60868165345963265</v>
      </c>
      <c r="U68" s="36">
        <f>IF(H68&gt;0,P68+$E$168)</f>
        <v>3.1839379088720703</v>
      </c>
      <c r="X68" s="33">
        <f>IF(H68&gt;0,P68-$H$173)</f>
        <v>-5.5636926631234997</v>
      </c>
      <c r="Y68" s="33">
        <f>IF(H68&gt;0,(R68)^2)</f>
        <v>30.95467604969426</v>
      </c>
      <c r="AB68" s="73"/>
      <c r="AC68" s="74"/>
      <c r="AD68" s="75"/>
      <c r="AE68" s="76"/>
      <c r="AF68" s="68"/>
      <c r="AH68" s="40" t="b">
        <f t="shared" si="34"/>
        <v>0</v>
      </c>
      <c r="AI68" s="77" t="b">
        <f t="shared" si="23"/>
        <v>0</v>
      </c>
      <c r="AO68" s="62">
        <f t="shared" si="24"/>
        <v>2</v>
      </c>
      <c r="AQ68" s="108"/>
      <c r="AR68" s="108"/>
      <c r="AS68" s="108"/>
      <c r="AT68" s="108"/>
      <c r="AU68" s="108"/>
      <c r="AV68" s="108"/>
      <c r="AW68" s="108"/>
      <c r="AX68" s="108"/>
    </row>
    <row r="69" spans="1:50">
      <c r="A69" s="50"/>
      <c r="B69" s="159" t="str">
        <f>Dataunderlag!A62</f>
        <v>64E 2c 0i</v>
      </c>
      <c r="C69" s="160"/>
      <c r="D69" s="115" t="str">
        <f>IF(Blad1!D64&gt;1,Blad1!B64,FALSE)</f>
        <v>Bäckanäs</v>
      </c>
      <c r="E69" s="141" t="str">
        <f>IF(Blad1!D64&gt;0,Blad1!C64)</f>
        <v>Kölingared</v>
      </c>
      <c r="F69" s="141"/>
      <c r="G69" s="141"/>
      <c r="H69" s="3">
        <f>IF(Blad1!D64&gt;0,Blad1!D64,FALSE)</f>
        <v>18</v>
      </c>
      <c r="I69" s="3">
        <f>IF(Blad1!E64&gt;0,Blad1!E64,FALSE)</f>
        <v>5</v>
      </c>
      <c r="J69" s="143">
        <f>IF(Blad1!D64&gt;0,Blad1!F64,FALSE)</f>
        <v>41938</v>
      </c>
      <c r="K69" s="143"/>
      <c r="L69" s="143">
        <f>IF(Blad1!G64&gt;0,Blad1!G64,FALSE)</f>
        <v>42106</v>
      </c>
      <c r="M69" s="144"/>
      <c r="N69" s="112">
        <f>IF(H69&lt;1,0,Q69)</f>
        <v>166</v>
      </c>
      <c r="O69" s="62">
        <v>1</v>
      </c>
      <c r="P69" s="33">
        <f>IF(H69&gt;0,(I69*100000)/(H69*L$162*N69))</f>
        <v>9.8432947476179233</v>
      </c>
      <c r="Q69" s="35">
        <f>IF(H69&gt;0,DAYS360($J69,$L69))</f>
        <v>166</v>
      </c>
      <c r="R69" s="33">
        <f>IF(H69&gt;0,P69-$H$173)</f>
        <v>2.383292303328572</v>
      </c>
      <c r="S69" s="33">
        <f>IF(H69&gt;0,R69^2)</f>
        <v>5.6800822031052105</v>
      </c>
      <c r="T69" s="36">
        <f>IF(H69&gt;0,P69-$E$168)</f>
        <v>8.5556666199117046</v>
      </c>
      <c r="U69" s="36">
        <f>IF(H69&gt;0,P69+$E$168)</f>
        <v>11.130922875324142</v>
      </c>
      <c r="X69" s="33">
        <f>IF(H69&gt;0,P69-$H$173)</f>
        <v>2.383292303328572</v>
      </c>
      <c r="Y69" s="33">
        <f>IF(H69&gt;0,(R69)^2)</f>
        <v>5.6800822031052105</v>
      </c>
      <c r="AB69" s="73"/>
      <c r="AC69" s="74"/>
      <c r="AD69" s="75"/>
      <c r="AE69" s="76"/>
      <c r="AF69" s="68"/>
      <c r="AH69" s="40" t="b">
        <f t="shared" si="34"/>
        <v>0</v>
      </c>
      <c r="AI69" s="77" t="b">
        <f t="shared" si="23"/>
        <v>0</v>
      </c>
      <c r="AO69" s="62">
        <f t="shared" si="24"/>
        <v>6</v>
      </c>
      <c r="AQ69" s="108"/>
      <c r="AR69" s="108"/>
      <c r="AS69" s="108"/>
      <c r="AT69" s="108"/>
      <c r="AU69" s="108"/>
      <c r="AV69" s="108"/>
      <c r="AW69" s="108"/>
      <c r="AX69" s="108"/>
    </row>
    <row r="70" spans="1:50">
      <c r="A70" s="50"/>
      <c r="B70" s="159" t="str">
        <f>Dataunderlag!A63</f>
        <v>64E 0a 4i</v>
      </c>
      <c r="C70" s="160"/>
      <c r="D70" s="115"/>
      <c r="E70" s="141"/>
      <c r="F70" s="141"/>
      <c r="G70" s="141"/>
      <c r="H70" s="3"/>
      <c r="I70" s="3"/>
      <c r="J70" s="143"/>
      <c r="K70" s="143"/>
      <c r="L70" s="143"/>
      <c r="M70" s="144"/>
      <c r="N70" s="112"/>
      <c r="O70" s="62">
        <v>1</v>
      </c>
      <c r="Q70" s="35"/>
      <c r="T70" s="36"/>
      <c r="U70" s="36"/>
      <c r="AB70" s="73"/>
      <c r="AC70" s="74"/>
      <c r="AD70" s="75"/>
      <c r="AE70" s="76"/>
      <c r="AF70" s="68"/>
      <c r="AH70" s="40" t="b">
        <f t="shared" si="34"/>
        <v>0</v>
      </c>
      <c r="AI70" s="77" t="b">
        <f t="shared" si="23"/>
        <v>0</v>
      </c>
      <c r="AO70" s="62">
        <f t="shared" si="24"/>
        <v>1</v>
      </c>
      <c r="AQ70" s="108"/>
      <c r="AR70" s="108"/>
      <c r="AS70" s="108"/>
      <c r="AT70" s="108"/>
      <c r="AU70" s="108"/>
      <c r="AV70" s="108"/>
      <c r="AW70" s="108"/>
      <c r="AX70" s="108"/>
    </row>
    <row r="71" spans="1:50">
      <c r="A71" s="50"/>
      <c r="B71" s="159" t="str">
        <f>Dataunderlag!A64</f>
        <v>64E 0b 4c</v>
      </c>
      <c r="C71" s="160"/>
      <c r="D71" s="115" t="str">
        <f>IF(Blad1!D66&gt;1,Blad1!B66,FALSE)</f>
        <v>Kinnared</v>
      </c>
      <c r="E71" s="141" t="str">
        <f>IF(Blad1!D66&gt;0,Blad1!C66)</f>
        <v>Hössna</v>
      </c>
      <c r="F71" s="141"/>
      <c r="G71" s="141"/>
      <c r="H71" s="3">
        <f>IF(Blad1!D66&gt;0,Blad1!D66,FALSE)</f>
        <v>33</v>
      </c>
      <c r="I71" s="3">
        <f>IF(Blad1!E66&gt;0,Blad1!E66,FALSE)</f>
        <v>4</v>
      </c>
      <c r="J71" s="143">
        <f>IF(Blad1!D66&gt;0,Blad1!F66,FALSE)</f>
        <v>41965</v>
      </c>
      <c r="K71" s="143"/>
      <c r="L71" s="143">
        <f>IF(Blad1!G66&gt;0,Blad1!G66,FALSE)</f>
        <v>42110</v>
      </c>
      <c r="M71" s="144"/>
      <c r="N71" s="112">
        <f t="shared" ref="N71:N79" si="35">IF(H71&lt;1,0,Q71)</f>
        <v>144</v>
      </c>
      <c r="O71" s="62">
        <v>1</v>
      </c>
      <c r="P71" s="33">
        <f t="shared" ref="P71:P79" si="36">IF(H71&gt;0,(I71*100000)/(H71*L$162*N71))</f>
        <v>4.9514755397108337</v>
      </c>
      <c r="Q71" s="35">
        <f t="shared" ref="Q71:Q79" si="37">IF(H71&gt;0,DAYS360($J71,$L71))</f>
        <v>144</v>
      </c>
      <c r="R71" s="33">
        <f t="shared" ref="R71:R79" si="38">IF(H71&gt;0,P71-$H$173)</f>
        <v>-2.5085269045785177</v>
      </c>
      <c r="S71" s="33">
        <f t="shared" ref="S71:S79" si="39">IF(H71&gt;0,R71^2)</f>
        <v>6.2927072309942798</v>
      </c>
      <c r="T71" s="36">
        <f t="shared" ref="T71:T79" si="40">IF(H71&gt;0,P71-$E$168)</f>
        <v>3.6638474120046149</v>
      </c>
      <c r="U71" s="36">
        <f t="shared" ref="U71:U79" si="41">IF(H71&gt;0,P71+$E$168)</f>
        <v>6.2391036674170524</v>
      </c>
      <c r="X71" s="33">
        <f t="shared" ref="X71:X79" si="42">IF(H71&gt;0,P71-$H$173)</f>
        <v>-2.5085269045785177</v>
      </c>
      <c r="Y71" s="33">
        <f t="shared" ref="Y71:Y79" si="43">IF(H71&gt;0,(R71)^2)</f>
        <v>6.2927072309942798</v>
      </c>
      <c r="AB71" s="73"/>
      <c r="AC71" s="74"/>
      <c r="AD71" s="75"/>
      <c r="AE71" s="76"/>
      <c r="AF71" s="68"/>
      <c r="AH71" s="40" t="b">
        <f t="shared" si="34"/>
        <v>0</v>
      </c>
      <c r="AI71" s="77" t="b">
        <f t="shared" si="23"/>
        <v>0</v>
      </c>
      <c r="AO71" s="62">
        <f t="shared" si="24"/>
        <v>5</v>
      </c>
      <c r="AQ71" s="108"/>
      <c r="AR71" s="108"/>
      <c r="AS71" s="108"/>
      <c r="AT71" s="108"/>
      <c r="AU71" s="108"/>
      <c r="AV71" s="108"/>
      <c r="AW71" s="108"/>
      <c r="AX71" s="108"/>
    </row>
    <row r="72" spans="1:50">
      <c r="A72" s="50"/>
      <c r="B72" s="159" t="str">
        <f>Dataunderlag!A65</f>
        <v>64E 0b 4e</v>
      </c>
      <c r="C72" s="160"/>
      <c r="D72" s="115" t="str">
        <f>IF(Blad1!D67&gt;1,Blad1!B67,FALSE)</f>
        <v>Hornsås</v>
      </c>
      <c r="E72" s="141" t="str">
        <f>IF(Blad1!D67&gt;0,Blad1!C67)</f>
        <v>Hössna</v>
      </c>
      <c r="F72" s="141"/>
      <c r="G72" s="141"/>
      <c r="H72" s="3">
        <f>IF(Blad1!D67&gt;0,Blad1!D67,FALSE)</f>
        <v>39</v>
      </c>
      <c r="I72" s="3">
        <f>IF(Blad1!E67&gt;0,Blad1!E67,FALSE)</f>
        <v>4</v>
      </c>
      <c r="J72" s="143">
        <f>IF(Blad1!D67&gt;0,Blad1!F67,FALSE)</f>
        <v>41954</v>
      </c>
      <c r="K72" s="143"/>
      <c r="L72" s="143">
        <f>IF(Blad1!G67&gt;0,Blad1!G67,FALSE)</f>
        <v>42099</v>
      </c>
      <c r="M72" s="144"/>
      <c r="N72" s="112">
        <f t="shared" si="35"/>
        <v>144</v>
      </c>
      <c r="O72" s="62">
        <v>1</v>
      </c>
      <c r="P72" s="33">
        <f t="shared" si="36"/>
        <v>4.1897100720630132</v>
      </c>
      <c r="Q72" s="35">
        <f t="shared" si="37"/>
        <v>144</v>
      </c>
      <c r="R72" s="33">
        <f t="shared" si="38"/>
        <v>-3.2702923722263382</v>
      </c>
      <c r="S72" s="33">
        <f t="shared" si="39"/>
        <v>10.69481219984177</v>
      </c>
      <c r="T72" s="36">
        <f t="shared" si="40"/>
        <v>2.9020819443567945</v>
      </c>
      <c r="U72" s="36">
        <f t="shared" si="41"/>
        <v>5.4773381997692319</v>
      </c>
      <c r="X72" s="33">
        <f t="shared" si="42"/>
        <v>-3.2702923722263382</v>
      </c>
      <c r="Y72" s="33">
        <f t="shared" si="43"/>
        <v>10.69481219984177</v>
      </c>
      <c r="AB72" s="73"/>
      <c r="AC72" s="74"/>
      <c r="AD72" s="75"/>
      <c r="AE72" s="76"/>
      <c r="AF72" s="68"/>
      <c r="AH72" s="40" t="b">
        <f t="shared" si="34"/>
        <v>0</v>
      </c>
      <c r="AI72" s="77" t="b">
        <f t="shared" si="23"/>
        <v>0</v>
      </c>
      <c r="AO72" s="62">
        <f t="shared" si="24"/>
        <v>5</v>
      </c>
      <c r="AQ72" s="108"/>
      <c r="AR72" s="108"/>
      <c r="AS72" s="108"/>
      <c r="AT72" s="108"/>
      <c r="AU72" s="108"/>
      <c r="AV72" s="108"/>
      <c r="AW72" s="108"/>
      <c r="AX72" s="108"/>
    </row>
    <row r="73" spans="1:50">
      <c r="A73" s="50"/>
      <c r="B73" s="159" t="str">
        <f>Dataunderlag!A66</f>
        <v>64E 0b 4g</v>
      </c>
      <c r="C73" s="160"/>
      <c r="D73" s="115" t="str">
        <f>IF(Blad1!D68&gt;1,Blad1!B68,FALSE)</f>
        <v>Hjälmsered</v>
      </c>
      <c r="E73" s="141" t="str">
        <f>IF(Blad1!D68&gt;0,Blad1!C68)</f>
        <v>Gullered</v>
      </c>
      <c r="F73" s="141"/>
      <c r="G73" s="141"/>
      <c r="H73" s="3">
        <f>IF(Blad1!D68&gt;0,Blad1!D68,FALSE)</f>
        <v>19</v>
      </c>
      <c r="I73" s="3">
        <f>IF(Blad1!E68&gt;0,Blad1!E68,FALSE)</f>
        <v>3</v>
      </c>
      <c r="J73" s="143">
        <f>IF(Blad1!D68&gt;0,Blad1!F68,FALSE)</f>
        <v>41954</v>
      </c>
      <c r="K73" s="143"/>
      <c r="L73" s="143">
        <f>IF(Blad1!G68&gt;0,Blad1!G68,FALSE)</f>
        <v>42104</v>
      </c>
      <c r="M73" s="144"/>
      <c r="N73" s="112">
        <f t="shared" si="35"/>
        <v>149</v>
      </c>
      <c r="O73" s="62">
        <v>1</v>
      </c>
      <c r="P73" s="33">
        <f t="shared" si="36"/>
        <v>6.2335071789224346</v>
      </c>
      <c r="Q73" s="35">
        <f t="shared" si="37"/>
        <v>149</v>
      </c>
      <c r="R73" s="33">
        <f t="shared" si="38"/>
        <v>-1.2264952653669168</v>
      </c>
      <c r="S73" s="33">
        <f t="shared" si="39"/>
        <v>1.5042906359674637</v>
      </c>
      <c r="T73" s="36">
        <f t="shared" si="40"/>
        <v>4.9458790512162158</v>
      </c>
      <c r="U73" s="36">
        <f t="shared" si="41"/>
        <v>7.5211353066286533</v>
      </c>
      <c r="X73" s="33">
        <f t="shared" si="42"/>
        <v>-1.2264952653669168</v>
      </c>
      <c r="Y73" s="33">
        <f t="shared" si="43"/>
        <v>1.5042906359674637</v>
      </c>
      <c r="AB73" s="73"/>
      <c r="AC73" s="74"/>
      <c r="AD73" s="75"/>
      <c r="AE73" s="76"/>
      <c r="AF73" s="68"/>
      <c r="AH73" s="40" t="b">
        <f t="shared" si="34"/>
        <v>0</v>
      </c>
      <c r="AI73" s="77" t="b">
        <f t="shared" ref="AI73:AI104" si="44">IF(AC73&gt;0,AH73*$L$162)</f>
        <v>0</v>
      </c>
      <c r="AO73" s="62">
        <f t="shared" ref="AO73:AO104" si="45">I73+O73</f>
        <v>4</v>
      </c>
      <c r="AQ73" s="108"/>
      <c r="AR73" s="108"/>
      <c r="AS73" s="108"/>
      <c r="AT73" s="108"/>
      <c r="AU73" s="108"/>
      <c r="AV73" s="108"/>
      <c r="AW73" s="108"/>
      <c r="AX73" s="108"/>
    </row>
    <row r="74" spans="1:50">
      <c r="A74" s="50"/>
      <c r="B74" s="159" t="str">
        <f>Dataunderlag!A67</f>
        <v>64E 0b 4i</v>
      </c>
      <c r="C74" s="160"/>
      <c r="D74" s="115"/>
      <c r="E74" s="141" t="str">
        <f>IF(Blad1!D69&gt;0,Blad1!C69)</f>
        <v>Strängsered</v>
      </c>
      <c r="F74" s="141"/>
      <c r="G74" s="141"/>
      <c r="H74" s="3">
        <f>IF(Blad1!D69&gt;0,Blad1!D69,FALSE)</f>
        <v>38</v>
      </c>
      <c r="I74" s="3">
        <f>IF(Blad1!E69&gt;0,Blad1!E69,FALSE)</f>
        <v>6</v>
      </c>
      <c r="J74" s="143">
        <f>IF(Blad1!D69&gt;0,Blad1!F69,FALSE)</f>
        <v>41937</v>
      </c>
      <c r="K74" s="143"/>
      <c r="L74" s="143">
        <f>IF(Blad1!G69&gt;0,Blad1!G69,FALSE)</f>
        <v>42091</v>
      </c>
      <c r="M74" s="144"/>
      <c r="N74" s="112">
        <f t="shared" si="35"/>
        <v>153</v>
      </c>
      <c r="O74" s="62">
        <v>1</v>
      </c>
      <c r="P74" s="33">
        <f t="shared" si="36"/>
        <v>6.0705396709767498</v>
      </c>
      <c r="Q74" s="35">
        <f t="shared" si="37"/>
        <v>153</v>
      </c>
      <c r="R74" s="33">
        <f t="shared" si="38"/>
        <v>-1.3894627733126015</v>
      </c>
      <c r="S74" s="33">
        <f t="shared" si="39"/>
        <v>1.9306067984215458</v>
      </c>
      <c r="T74" s="36">
        <f t="shared" si="40"/>
        <v>4.7829115432705311</v>
      </c>
      <c r="U74" s="36">
        <f t="shared" si="41"/>
        <v>7.3581677986829686</v>
      </c>
      <c r="X74" s="33">
        <f t="shared" si="42"/>
        <v>-1.3894627733126015</v>
      </c>
      <c r="Y74" s="33">
        <f t="shared" si="43"/>
        <v>1.9306067984215458</v>
      </c>
      <c r="AB74" s="73"/>
      <c r="AC74" s="74"/>
      <c r="AD74" s="75"/>
      <c r="AE74" s="76"/>
      <c r="AF74" s="68"/>
      <c r="AH74" s="40" t="b">
        <f t="shared" si="34"/>
        <v>0</v>
      </c>
      <c r="AI74" s="77" t="b">
        <f t="shared" si="44"/>
        <v>0</v>
      </c>
      <c r="AO74" s="62">
        <f t="shared" si="45"/>
        <v>7</v>
      </c>
      <c r="AQ74" s="108"/>
      <c r="AR74" s="108"/>
      <c r="AS74" s="108"/>
      <c r="AT74" s="108"/>
      <c r="AU74" s="108"/>
      <c r="AV74" s="108"/>
      <c r="AW74" s="108"/>
      <c r="AX74" s="108"/>
    </row>
    <row r="75" spans="1:50">
      <c r="A75" s="50"/>
      <c r="B75" s="159" t="str">
        <f>Dataunderlag!A68</f>
        <v>64E 0c 4c</v>
      </c>
      <c r="C75" s="160"/>
      <c r="D75" s="115" t="str">
        <f>IF(Blad1!D7 &gt;1,Blad1!B7,FALSE)</f>
        <v>Pockås</v>
      </c>
      <c r="E75" s="141" t="str">
        <f>IF(Blad1!D70&gt;0,Blad1!C70)</f>
        <v>Strängsered</v>
      </c>
      <c r="F75" s="141"/>
      <c r="G75" s="141"/>
      <c r="H75" s="3">
        <f>IF(Blad1!D70&gt;0,Blad1!D70,FALSE)</f>
        <v>24</v>
      </c>
      <c r="I75" s="3">
        <f>IF(Blad1!E70&gt;0,Blad1!E70,FALSE)</f>
        <v>4</v>
      </c>
      <c r="J75" s="143">
        <f>IF(Blad1!D70&gt;0,Blad1!F70,FALSE)</f>
        <v>41950</v>
      </c>
      <c r="K75" s="143"/>
      <c r="L75" s="143">
        <f>IF(Blad1!G70&gt;0,Blad1!G70,FALSE)</f>
        <v>42105</v>
      </c>
      <c r="M75" s="144"/>
      <c r="N75" s="112">
        <f t="shared" si="35"/>
        <v>154</v>
      </c>
      <c r="O75" s="62">
        <v>1</v>
      </c>
      <c r="P75" s="33">
        <f t="shared" si="36"/>
        <v>6.3661828367710722</v>
      </c>
      <c r="Q75" s="35">
        <f t="shared" si="37"/>
        <v>154</v>
      </c>
      <c r="R75" s="33">
        <f t="shared" si="38"/>
        <v>-1.0938196075182791</v>
      </c>
      <c r="S75" s="33">
        <f t="shared" si="39"/>
        <v>1.1964413337914421</v>
      </c>
      <c r="T75" s="36">
        <f t="shared" si="40"/>
        <v>5.0785547090648535</v>
      </c>
      <c r="U75" s="36">
        <f t="shared" si="41"/>
        <v>7.6538109644772909</v>
      </c>
      <c r="X75" s="33">
        <f t="shared" si="42"/>
        <v>-1.0938196075182791</v>
      </c>
      <c r="Y75" s="33">
        <f t="shared" si="43"/>
        <v>1.1964413337914421</v>
      </c>
      <c r="AB75" s="73"/>
      <c r="AC75" s="74"/>
      <c r="AD75" s="75"/>
      <c r="AE75" s="76"/>
      <c r="AF75" s="68"/>
      <c r="AH75" s="40" t="b">
        <f t="shared" si="34"/>
        <v>0</v>
      </c>
      <c r="AI75" s="77" t="b">
        <f t="shared" si="44"/>
        <v>0</v>
      </c>
      <c r="AO75" s="62">
        <f t="shared" si="45"/>
        <v>5</v>
      </c>
      <c r="AQ75" s="108"/>
      <c r="AR75" s="108"/>
      <c r="AS75" s="108"/>
      <c r="AT75" s="108"/>
      <c r="AU75" s="108"/>
      <c r="AV75" s="108"/>
      <c r="AW75" s="108"/>
      <c r="AX75" s="108"/>
    </row>
    <row r="76" spans="1:50">
      <c r="A76" s="50"/>
      <c r="B76" s="159" t="str">
        <f>Dataunderlag!A69</f>
        <v>64E 0a 4g</v>
      </c>
      <c r="C76" s="160"/>
      <c r="D76" s="115"/>
      <c r="E76" s="141" t="str">
        <f>IF(Blad1!D71&gt;0,Blad1!C71)</f>
        <v>Ulricehamn</v>
      </c>
      <c r="F76" s="141"/>
      <c r="G76" s="141"/>
      <c r="H76" s="3">
        <f>IF(Blad1!D71&gt;0,Blad1!D71,FALSE)</f>
        <v>40</v>
      </c>
      <c r="I76" s="3">
        <f>IF(Blad1!E71&gt;0,Blad1!E71,FALSE)</f>
        <v>3</v>
      </c>
      <c r="J76" s="143">
        <f>IF(Blad1!D71&gt;0,Blad1!F71,FALSE)</f>
        <v>41944</v>
      </c>
      <c r="K76" s="143"/>
      <c r="L76" s="143">
        <f>IF(Blad1!G71&gt;0,Blad1!G71,FALSE)</f>
        <v>42104</v>
      </c>
      <c r="M76" s="144"/>
      <c r="N76" s="112">
        <f t="shared" si="35"/>
        <v>159</v>
      </c>
      <c r="O76" s="62">
        <v>1</v>
      </c>
      <c r="P76" s="33">
        <f t="shared" si="36"/>
        <v>2.7746947835738069</v>
      </c>
      <c r="Q76" s="35">
        <f t="shared" si="37"/>
        <v>159</v>
      </c>
      <c r="R76" s="33">
        <f t="shared" si="38"/>
        <v>-4.6853076607155444</v>
      </c>
      <c r="S76" s="33">
        <f t="shared" si="39"/>
        <v>21.952107875559769</v>
      </c>
      <c r="T76" s="36">
        <f t="shared" si="40"/>
        <v>1.4870666558675882</v>
      </c>
      <c r="U76" s="36">
        <f t="shared" si="41"/>
        <v>4.0623229112800257</v>
      </c>
      <c r="X76" s="33">
        <f t="shared" si="42"/>
        <v>-4.6853076607155444</v>
      </c>
      <c r="Y76" s="33">
        <f t="shared" si="43"/>
        <v>21.952107875559769</v>
      </c>
      <c r="AB76" s="73"/>
      <c r="AC76" s="74"/>
      <c r="AD76" s="75"/>
      <c r="AE76" s="76"/>
      <c r="AF76" s="68"/>
      <c r="AH76" s="40" t="b">
        <f t="shared" si="34"/>
        <v>0</v>
      </c>
      <c r="AI76" s="77" t="b">
        <f t="shared" si="44"/>
        <v>0</v>
      </c>
      <c r="AO76" s="62">
        <f t="shared" si="45"/>
        <v>4</v>
      </c>
      <c r="AQ76" s="108"/>
      <c r="AR76" s="108"/>
      <c r="AS76" s="108"/>
      <c r="AT76" s="108"/>
      <c r="AU76" s="108"/>
      <c r="AV76" s="108"/>
      <c r="AW76" s="108"/>
      <c r="AX76" s="108"/>
    </row>
    <row r="77" spans="1:50">
      <c r="A77" s="50"/>
      <c r="B77" s="159" t="str">
        <f>Dataunderlag!A70</f>
        <v>64E 0b 4a</v>
      </c>
      <c r="C77" s="160"/>
      <c r="D77" s="115" t="str">
        <f>IF(Blad1!D72&gt;1,Blad1!B72,FALSE)</f>
        <v>Kinnared</v>
      </c>
      <c r="E77" s="141" t="str">
        <f>IF(Blad1!D72&gt;0,Blad1!C72)</f>
        <v>Hössna</v>
      </c>
      <c r="F77" s="141"/>
      <c r="G77" s="141"/>
      <c r="H77" s="3">
        <f>IF(Blad1!D72&gt;0,Blad1!D72,FALSE)</f>
        <v>40</v>
      </c>
      <c r="I77" s="3">
        <f>IF(Blad1!E72&gt;0,Blad1!E72,FALSE)</f>
        <v>16</v>
      </c>
      <c r="J77" s="143">
        <f>IF(Blad1!D72&gt;0,Blad1!F72,FALSE)</f>
        <v>41965</v>
      </c>
      <c r="K77" s="143"/>
      <c r="L77" s="143">
        <f>IF(Blad1!G72&gt;0,Blad1!G72,FALSE)</f>
        <v>42113</v>
      </c>
      <c r="M77" s="144"/>
      <c r="N77" s="112">
        <f t="shared" si="35"/>
        <v>147</v>
      </c>
      <c r="O77" s="62">
        <v>1</v>
      </c>
      <c r="P77" s="33">
        <f t="shared" si="36"/>
        <v>16.006402561024409</v>
      </c>
      <c r="Q77" s="35">
        <f t="shared" si="37"/>
        <v>147</v>
      </c>
      <c r="R77" s="33">
        <f t="shared" si="38"/>
        <v>8.5464001167350574</v>
      </c>
      <c r="S77" s="33">
        <f t="shared" si="39"/>
        <v>73.040954955328999</v>
      </c>
      <c r="T77" s="36">
        <f t="shared" si="40"/>
        <v>14.71877443331819</v>
      </c>
      <c r="U77" s="36">
        <f t="shared" si="41"/>
        <v>17.294030688730629</v>
      </c>
      <c r="X77" s="33">
        <f t="shared" si="42"/>
        <v>8.5464001167350574</v>
      </c>
      <c r="Y77" s="33">
        <f t="shared" si="43"/>
        <v>73.040954955328999</v>
      </c>
      <c r="AB77" s="73"/>
      <c r="AC77" s="74"/>
      <c r="AD77" s="75"/>
      <c r="AE77" s="76"/>
      <c r="AF77" s="68"/>
      <c r="AH77" s="40" t="b">
        <f t="shared" si="34"/>
        <v>0</v>
      </c>
      <c r="AI77" s="77" t="b">
        <f t="shared" si="44"/>
        <v>0</v>
      </c>
      <c r="AO77" s="62">
        <f t="shared" si="45"/>
        <v>17</v>
      </c>
      <c r="AQ77" s="108"/>
      <c r="AR77" s="108"/>
      <c r="AS77" s="108"/>
      <c r="AT77" s="108"/>
      <c r="AU77" s="108"/>
      <c r="AV77" s="108"/>
      <c r="AW77" s="108"/>
      <c r="AX77" s="108"/>
    </row>
    <row r="78" spans="1:50">
      <c r="A78" s="50"/>
      <c r="B78" s="159" t="str">
        <f>Dataunderlag!A71</f>
        <v>64E 0c 4a</v>
      </c>
      <c r="C78" s="160"/>
      <c r="D78" s="115"/>
      <c r="E78" s="141" t="str">
        <f>IF(Blad1!D73&gt;0,Blad1!C73)</f>
        <v>Strängsered</v>
      </c>
      <c r="F78" s="141"/>
      <c r="G78" s="141"/>
      <c r="H78" s="3">
        <f>IF(Blad1!D73&gt;0,Blad1!D73,FALSE)</f>
        <v>32</v>
      </c>
      <c r="I78" s="3">
        <f>IF(Blad1!E73&gt;0,Blad1!E73,FALSE)</f>
        <v>2</v>
      </c>
      <c r="J78" s="143">
        <f>IF(Blad1!D73&gt;0,Blad1!F73,FALSE)</f>
        <v>41937</v>
      </c>
      <c r="K78" s="143"/>
      <c r="L78" s="143">
        <f>IF(Blad1!G73&gt;0,Blad1!G73,FALSE)</f>
        <v>42100</v>
      </c>
      <c r="M78" s="144"/>
      <c r="N78" s="112">
        <f t="shared" si="35"/>
        <v>161</v>
      </c>
      <c r="O78" s="62">
        <v>1</v>
      </c>
      <c r="P78" s="33">
        <f t="shared" si="36"/>
        <v>2.2835221044939713</v>
      </c>
      <c r="Q78" s="35">
        <f t="shared" si="37"/>
        <v>161</v>
      </c>
      <c r="R78" s="33">
        <f t="shared" si="38"/>
        <v>-5.17648033979538</v>
      </c>
      <c r="S78" s="33">
        <f t="shared" si="39"/>
        <v>26.795948708288094</v>
      </c>
      <c r="T78" s="36">
        <f t="shared" si="40"/>
        <v>0.9958939767877526</v>
      </c>
      <c r="U78" s="36">
        <f t="shared" si="41"/>
        <v>3.57115023220019</v>
      </c>
      <c r="X78" s="33">
        <f t="shared" si="42"/>
        <v>-5.17648033979538</v>
      </c>
      <c r="Y78" s="33">
        <f t="shared" si="43"/>
        <v>26.795948708288094</v>
      </c>
      <c r="AB78" s="73"/>
      <c r="AC78" s="74"/>
      <c r="AD78" s="75"/>
      <c r="AE78" s="76"/>
      <c r="AF78" s="68"/>
      <c r="AH78" s="40" t="b">
        <f t="shared" si="34"/>
        <v>0</v>
      </c>
      <c r="AI78" s="77" t="b">
        <f t="shared" si="44"/>
        <v>0</v>
      </c>
      <c r="AO78" s="62">
        <f t="shared" si="45"/>
        <v>3</v>
      </c>
      <c r="AQ78" s="108"/>
      <c r="AR78" s="108"/>
      <c r="AS78" s="108"/>
      <c r="AT78" s="108"/>
      <c r="AU78" s="108"/>
      <c r="AV78" s="108"/>
      <c r="AW78" s="108"/>
      <c r="AX78" s="108"/>
    </row>
    <row r="79" spans="1:50">
      <c r="A79" s="50"/>
      <c r="B79" s="159" t="str">
        <f>Dataunderlag!A72</f>
        <v>64E 0c 4e</v>
      </c>
      <c r="C79" s="160"/>
      <c r="D79" s="115"/>
      <c r="E79" s="141" t="str">
        <f>IF(Blad1!D74&gt;0,Blad1!C74)</f>
        <v>Strängsered</v>
      </c>
      <c r="F79" s="141"/>
      <c r="G79" s="141"/>
      <c r="H79" s="3">
        <f>IF(Blad1!D74&gt;0,Blad1!D74,FALSE)</f>
        <v>40</v>
      </c>
      <c r="I79" s="3">
        <f>IF(Blad1!E74&gt;0,Blad1!E74,FALSE)</f>
        <v>4</v>
      </c>
      <c r="J79" s="143">
        <f>IF(Blad1!D74&gt;0,Blad1!F74,FALSE)</f>
        <v>41948</v>
      </c>
      <c r="K79" s="143"/>
      <c r="L79" s="143">
        <f>IF(Blad1!G74&gt;0,Blad1!G74,FALSE)</f>
        <v>42098</v>
      </c>
      <c r="M79" s="144"/>
      <c r="N79" s="112">
        <f t="shared" si="35"/>
        <v>149</v>
      </c>
      <c r="O79" s="62">
        <v>1</v>
      </c>
      <c r="P79" s="33">
        <f t="shared" si="36"/>
        <v>3.9478878799842083</v>
      </c>
      <c r="Q79" s="35">
        <f t="shared" si="37"/>
        <v>149</v>
      </c>
      <c r="R79" s="33">
        <f t="shared" si="38"/>
        <v>-3.512114564305143</v>
      </c>
      <c r="S79" s="33">
        <f t="shared" si="39"/>
        <v>12.334948712804305</v>
      </c>
      <c r="T79" s="36">
        <f t="shared" si="40"/>
        <v>2.6602597522779896</v>
      </c>
      <c r="U79" s="36">
        <f t="shared" si="41"/>
        <v>5.2355160076904266</v>
      </c>
      <c r="X79" s="33">
        <f t="shared" si="42"/>
        <v>-3.512114564305143</v>
      </c>
      <c r="Y79" s="33">
        <f t="shared" si="43"/>
        <v>12.334948712804305</v>
      </c>
      <c r="AB79" s="73"/>
      <c r="AC79" s="74"/>
      <c r="AD79" s="75"/>
      <c r="AE79" s="76"/>
      <c r="AF79" s="68"/>
      <c r="AH79" s="40" t="b">
        <f t="shared" si="34"/>
        <v>0</v>
      </c>
      <c r="AI79" s="77" t="b">
        <f t="shared" si="44"/>
        <v>0</v>
      </c>
      <c r="AO79" s="62">
        <f t="shared" si="45"/>
        <v>5</v>
      </c>
      <c r="AQ79" s="108"/>
      <c r="AR79" s="108"/>
      <c r="AS79" s="108"/>
      <c r="AT79" s="108"/>
      <c r="AU79" s="108"/>
      <c r="AV79" s="108"/>
      <c r="AW79" s="108"/>
      <c r="AX79" s="108"/>
    </row>
    <row r="80" spans="1:50">
      <c r="A80" s="50"/>
      <c r="B80" s="159" t="str">
        <f>Dataunderlag!A73</f>
        <v>64E 0a 6g</v>
      </c>
      <c r="C80" s="160"/>
      <c r="D80" s="115"/>
      <c r="E80" s="141"/>
      <c r="F80" s="141"/>
      <c r="G80" s="141"/>
      <c r="H80" s="3"/>
      <c r="I80" s="3"/>
      <c r="J80" s="143"/>
      <c r="K80" s="143"/>
      <c r="L80" s="143"/>
      <c r="M80" s="144"/>
      <c r="N80" s="112"/>
      <c r="O80" s="62">
        <v>1</v>
      </c>
      <c r="Q80" s="35"/>
      <c r="T80" s="36"/>
      <c r="U80" s="36"/>
      <c r="AB80" s="73"/>
      <c r="AC80" s="74"/>
      <c r="AD80" s="75"/>
      <c r="AE80" s="76"/>
      <c r="AF80" s="68"/>
      <c r="AH80" s="40" t="b">
        <f t="shared" si="34"/>
        <v>0</v>
      </c>
      <c r="AI80" s="77" t="b">
        <f t="shared" si="44"/>
        <v>0</v>
      </c>
      <c r="AO80" s="62">
        <f t="shared" si="45"/>
        <v>1</v>
      </c>
      <c r="AQ80" s="108"/>
      <c r="AR80" s="108"/>
      <c r="AS80" s="108"/>
      <c r="AT80" s="108"/>
      <c r="AU80" s="108"/>
      <c r="AV80" s="108"/>
      <c r="AW80" s="108"/>
      <c r="AX80" s="108"/>
    </row>
    <row r="81" spans="1:50">
      <c r="A81" s="50"/>
      <c r="B81" s="159" t="str">
        <f>Dataunderlag!A74</f>
        <v>64E 0a 6i</v>
      </c>
      <c r="C81" s="160"/>
      <c r="D81" s="115"/>
      <c r="E81" s="141"/>
      <c r="F81" s="141"/>
      <c r="G81" s="141"/>
      <c r="H81" s="3"/>
      <c r="I81" s="3"/>
      <c r="J81" s="143"/>
      <c r="K81" s="143"/>
      <c r="L81" s="143"/>
      <c r="M81" s="144"/>
      <c r="N81" s="112"/>
      <c r="O81" s="62">
        <v>1</v>
      </c>
      <c r="Q81" s="35"/>
      <c r="T81" s="36"/>
      <c r="U81" s="36"/>
      <c r="AB81" s="73"/>
      <c r="AC81" s="74"/>
      <c r="AD81" s="75"/>
      <c r="AE81" s="76"/>
      <c r="AF81" s="68"/>
      <c r="AH81" s="40" t="b">
        <f t="shared" si="34"/>
        <v>0</v>
      </c>
      <c r="AI81" s="77" t="b">
        <f t="shared" si="44"/>
        <v>0</v>
      </c>
      <c r="AO81" s="62">
        <f t="shared" si="45"/>
        <v>1</v>
      </c>
      <c r="AQ81" s="108"/>
      <c r="AR81" s="108"/>
      <c r="AS81" s="108"/>
      <c r="AT81" s="108"/>
      <c r="AU81" s="108"/>
      <c r="AV81" s="108"/>
      <c r="AW81" s="108"/>
      <c r="AX81" s="108"/>
    </row>
    <row r="82" spans="1:50">
      <c r="A82" s="50"/>
      <c r="B82" s="159" t="str">
        <f>Dataunderlag!A75</f>
        <v>64E 0b 6a</v>
      </c>
      <c r="C82" s="160"/>
      <c r="D82" s="115"/>
      <c r="E82" s="141" t="str">
        <f>IF(Blad1!D77&gt;0,Blad1!C77)</f>
        <v>Hössna</v>
      </c>
      <c r="F82" s="141"/>
      <c r="G82" s="141"/>
      <c r="H82" s="3">
        <f>IF(Blad1!D77&gt;0,Blad1!D77,FALSE)</f>
        <v>27</v>
      </c>
      <c r="I82" s="3">
        <f>IF(Blad1!E77&gt;0,Blad1!E77,FALSE)</f>
        <v>15</v>
      </c>
      <c r="J82" s="143">
        <f>IF(Blad1!D77&gt;0,Blad1!F77,FALSE)</f>
        <v>41958</v>
      </c>
      <c r="K82" s="143"/>
      <c r="L82" s="143">
        <f>IF(Blad1!G77&gt;0,Blad1!G77,FALSE)</f>
        <v>42112</v>
      </c>
      <c r="M82" s="144"/>
      <c r="N82" s="112">
        <f>IF(H82&lt;1,0,Q82)</f>
        <v>153</v>
      </c>
      <c r="O82" s="62">
        <v>1</v>
      </c>
      <c r="P82" s="33">
        <f>IF(H82&gt;0,(I82*100000)/(H82*L$162*N82))</f>
        <v>21.35930624973301</v>
      </c>
      <c r="Q82" s="35">
        <f>IF(H82&gt;0,DAYS360($J82,$L82))</f>
        <v>153</v>
      </c>
      <c r="R82" s="33">
        <f>IF(H82&gt;0,P82-$H$173)</f>
        <v>13.899303805443658</v>
      </c>
      <c r="S82" s="33">
        <f>IF(H82&gt;0,R82^2)</f>
        <v>193.19064627602054</v>
      </c>
      <c r="T82" s="36">
        <f>IF(H82&gt;0,P82-$E$168)</f>
        <v>20.071678122026789</v>
      </c>
      <c r="U82" s="36">
        <f>IF(H82&gt;0,P82+$E$168)</f>
        <v>22.64693437743923</v>
      </c>
      <c r="X82" s="33">
        <f>IF(H82&gt;0,P82-$H$173)</f>
        <v>13.899303805443658</v>
      </c>
      <c r="Y82" s="33">
        <f>IF(H82&gt;0,(R82)^2)</f>
        <v>193.19064627602054</v>
      </c>
      <c r="AB82" s="73"/>
      <c r="AC82" s="74"/>
      <c r="AD82" s="75"/>
      <c r="AE82" s="76"/>
      <c r="AF82" s="68"/>
      <c r="AH82" s="40" t="b">
        <f t="shared" si="34"/>
        <v>0</v>
      </c>
      <c r="AI82" s="77" t="b">
        <f t="shared" si="44"/>
        <v>0</v>
      </c>
      <c r="AO82" s="62">
        <f t="shared" si="45"/>
        <v>16</v>
      </c>
      <c r="AQ82" s="108"/>
      <c r="AR82" s="108"/>
      <c r="AS82" s="108"/>
      <c r="AT82" s="108"/>
      <c r="AU82" s="108"/>
      <c r="AV82" s="108"/>
      <c r="AW82" s="108"/>
      <c r="AX82" s="108"/>
    </row>
    <row r="83" spans="1:50">
      <c r="A83" s="50"/>
      <c r="B83" s="159" t="str">
        <f>Dataunderlag!A76</f>
        <v>64E 0b 6c</v>
      </c>
      <c r="C83" s="160"/>
      <c r="D83" s="115" t="str">
        <f>IF(Blad1!D78&gt;1,Blad1!B78,FALSE)</f>
        <v>Hornsås</v>
      </c>
      <c r="E83" s="141" t="str">
        <f>IF(Blad1!D78&gt;0,Blad1!C78)</f>
        <v>Hössna</v>
      </c>
      <c r="F83" s="141"/>
      <c r="G83" s="141"/>
      <c r="H83" s="3">
        <f>IF(Blad1!D78&gt;0,Blad1!D78,FALSE)</f>
        <v>16</v>
      </c>
      <c r="I83" s="3">
        <f>IF(Blad1!E78&gt;0,Blad1!E78,FALSE)</f>
        <v>3</v>
      </c>
      <c r="J83" s="143">
        <f>IF(Blad1!D78&gt;0,Blad1!F78,FALSE)</f>
        <v>41951</v>
      </c>
      <c r="K83" s="143"/>
      <c r="L83" s="143">
        <f>IF(Blad1!G78&gt;0,Blad1!G78,FALSE)</f>
        <v>42098</v>
      </c>
      <c r="M83" s="144"/>
      <c r="N83" s="112">
        <f>IF(H83&lt;1,0,Q83)</f>
        <v>146</v>
      </c>
      <c r="O83" s="62">
        <v>1</v>
      </c>
      <c r="P83" s="33">
        <f>IF(H83&gt;0,(I83*100000)/(H83*L$162*N83))</f>
        <v>7.5543916196615637</v>
      </c>
      <c r="Q83" s="35">
        <f>IF(H83&gt;0,DAYS360($J83,$L83))</f>
        <v>146</v>
      </c>
      <c r="R83" s="33">
        <f>IF(H83&gt;0,P83-$H$173)</f>
        <v>9.4389175372212364E-2</v>
      </c>
      <c r="S83" s="33">
        <f>IF(H83&gt;0,R83^2)</f>
        <v>8.9093164274462611E-3</v>
      </c>
      <c r="T83" s="36">
        <f>IF(H83&gt;0,P83-$E$168)</f>
        <v>6.266763491955345</v>
      </c>
      <c r="U83" s="36">
        <f>IF(H83&gt;0,P83+$E$168)</f>
        <v>8.8420197473677824</v>
      </c>
      <c r="X83" s="33">
        <f>IF(H83&gt;0,P83-$H$173)</f>
        <v>9.4389175372212364E-2</v>
      </c>
      <c r="Y83" s="33">
        <f>IF(H83&gt;0,(R83)^2)</f>
        <v>8.9093164274462611E-3</v>
      </c>
      <c r="AB83" s="73"/>
      <c r="AC83" s="74"/>
      <c r="AD83" s="75"/>
      <c r="AE83" s="76"/>
      <c r="AF83" s="68"/>
      <c r="AH83" s="40" t="b">
        <f t="shared" si="34"/>
        <v>0</v>
      </c>
      <c r="AI83" s="77" t="b">
        <f t="shared" si="44"/>
        <v>0</v>
      </c>
      <c r="AO83" s="62">
        <f t="shared" si="45"/>
        <v>4</v>
      </c>
      <c r="AQ83" s="108"/>
      <c r="AR83" s="108"/>
      <c r="AS83" s="108"/>
      <c r="AT83" s="108"/>
      <c r="AU83" s="108"/>
      <c r="AV83" s="108"/>
      <c r="AW83" s="108"/>
      <c r="AX83" s="108"/>
    </row>
    <row r="84" spans="1:50">
      <c r="A84" s="50"/>
      <c r="B84" s="159" t="str">
        <f>Dataunderlag!A77</f>
        <v>64E 0b 6e</v>
      </c>
      <c r="C84" s="160"/>
      <c r="D84" s="115"/>
      <c r="E84" s="141"/>
      <c r="F84" s="141"/>
      <c r="G84" s="141"/>
      <c r="H84" s="3"/>
      <c r="I84" s="3"/>
      <c r="J84" s="143"/>
      <c r="K84" s="143"/>
      <c r="L84" s="143"/>
      <c r="M84" s="144"/>
      <c r="N84" s="112"/>
      <c r="O84" s="62">
        <v>1</v>
      </c>
      <c r="Q84" s="35"/>
      <c r="T84" s="36"/>
      <c r="U84" s="36"/>
      <c r="AB84" s="73"/>
      <c r="AC84" s="74"/>
      <c r="AD84" s="75"/>
      <c r="AE84" s="76"/>
      <c r="AF84" s="68"/>
      <c r="AH84" s="40" t="b">
        <f t="shared" si="34"/>
        <v>0</v>
      </c>
      <c r="AI84" s="77" t="b">
        <f t="shared" si="44"/>
        <v>0</v>
      </c>
      <c r="AO84" s="62">
        <f t="shared" si="45"/>
        <v>1</v>
      </c>
      <c r="AQ84" s="108"/>
      <c r="AR84" s="108"/>
      <c r="AS84" s="108"/>
      <c r="AT84" s="108"/>
      <c r="AU84" s="108"/>
      <c r="AV84" s="108"/>
      <c r="AW84" s="108"/>
      <c r="AX84" s="108"/>
    </row>
    <row r="85" spans="1:50">
      <c r="A85" s="50"/>
      <c r="B85" s="159" t="str">
        <f>Dataunderlag!A78</f>
        <v>64E 0b 6g</v>
      </c>
      <c r="C85" s="160"/>
      <c r="D85" s="115" t="str">
        <f>IF(Blad1!D8 &gt;1,Blad1!B8,FALSE)</f>
        <v>Dalbohemmet</v>
      </c>
      <c r="E85" s="141" t="str">
        <f>IF(Blad1!D80&gt;0,Blad1!C80)</f>
        <v>Gullered</v>
      </c>
      <c r="F85" s="141"/>
      <c r="G85" s="141"/>
      <c r="H85" s="3">
        <f>IF(Blad1!D80&gt;0,Blad1!D80,FALSE)</f>
        <v>21</v>
      </c>
      <c r="I85" s="3">
        <v>0</v>
      </c>
      <c r="J85" s="143">
        <f>IF(Blad1!D80&gt;0,Blad1!F80,FALSE)</f>
        <v>41952</v>
      </c>
      <c r="K85" s="143"/>
      <c r="L85" s="143">
        <f>IF(Blad1!G80&gt;0,Blad1!G80,FALSE)</f>
        <v>42099</v>
      </c>
      <c r="M85" s="144"/>
      <c r="N85" s="112">
        <f>IF(H85&lt;1,0,Q85)</f>
        <v>146</v>
      </c>
      <c r="O85" s="62">
        <v>1</v>
      </c>
      <c r="P85" s="33">
        <f>IF(H85&gt;0,(I85*100000)/(H85*L$162*N85))</f>
        <v>0</v>
      </c>
      <c r="Q85" s="35">
        <f>IF(H85&gt;0,DAYS360($J85,$L85))</f>
        <v>146</v>
      </c>
      <c r="R85" s="33">
        <f>IF(H85&gt;0,P85-$H$173)</f>
        <v>-7.4600024442893513</v>
      </c>
      <c r="S85" s="33">
        <f>IF(H85&gt;0,R85^2)</f>
        <v>55.651636468803098</v>
      </c>
      <c r="T85" s="36">
        <f>IF(H85&gt;0,P85-$E$168)</f>
        <v>-1.2876281277062187</v>
      </c>
      <c r="U85" s="36">
        <f>IF(H85&gt;0,P85+$E$168)</f>
        <v>1.2876281277062187</v>
      </c>
      <c r="X85" s="33">
        <f>IF(H85&gt;0,P85-$H$173)</f>
        <v>-7.4600024442893513</v>
      </c>
      <c r="Y85" s="33">
        <f>IF(H85&gt;0,(R85)^2)</f>
        <v>55.651636468803098</v>
      </c>
      <c r="AB85" s="73"/>
      <c r="AC85" s="74"/>
      <c r="AD85" s="75"/>
      <c r="AE85" s="76"/>
      <c r="AF85" s="68"/>
      <c r="AH85" s="40" t="b">
        <f t="shared" si="34"/>
        <v>0</v>
      </c>
      <c r="AI85" s="77" t="b">
        <f t="shared" si="44"/>
        <v>0</v>
      </c>
      <c r="AO85" s="62">
        <f t="shared" si="45"/>
        <v>1</v>
      </c>
      <c r="AQ85" s="108"/>
      <c r="AR85" s="108"/>
      <c r="AS85" s="108"/>
      <c r="AT85" s="108"/>
      <c r="AU85" s="108"/>
      <c r="AV85" s="108"/>
      <c r="AW85" s="108"/>
      <c r="AX85" s="108"/>
    </row>
    <row r="86" spans="1:50">
      <c r="A86" s="50"/>
      <c r="B86" s="159" t="str">
        <f>Dataunderlag!A79</f>
        <v>64E 0b 6i</v>
      </c>
      <c r="C86" s="160"/>
      <c r="D86" s="115"/>
      <c r="E86" s="141" t="str">
        <f>IF(Blad1!D81&gt;0,Blad1!C81)</f>
        <v>Gullered</v>
      </c>
      <c r="F86" s="141"/>
      <c r="G86" s="141"/>
      <c r="H86" s="3">
        <f>IF(Blad1!D81&gt;0,Blad1!D81,FALSE)</f>
        <v>39</v>
      </c>
      <c r="I86" s="3">
        <f>IF(Blad1!E81&gt;0,Blad1!E81,FALSE)</f>
        <v>7</v>
      </c>
      <c r="J86" s="143">
        <f>IF(Blad1!D81&gt;0,Blad1!F81,FALSE)</f>
        <v>41952</v>
      </c>
      <c r="K86" s="143"/>
      <c r="L86" s="143">
        <f>IF(Blad1!G81&gt;0,Blad1!G81,FALSE)</f>
        <v>42100</v>
      </c>
      <c r="M86" s="144"/>
      <c r="N86" s="112">
        <f>IF(H86&lt;1,0,Q86)</f>
        <v>147</v>
      </c>
      <c r="O86" s="62">
        <v>1</v>
      </c>
      <c r="P86" s="33">
        <f>IF(H86&gt;0,(I86*100000)/(H86*L$162*N86))</f>
        <v>7.1823601235365944</v>
      </c>
      <c r="Q86" s="35">
        <f>IF(H86&gt;0,DAYS360($J86,$L86))</f>
        <v>147</v>
      </c>
      <c r="R86" s="33">
        <f>IF(H86&gt;0,P86-$H$173)</f>
        <v>-0.27764232075275697</v>
      </c>
      <c r="S86" s="33">
        <f>IF(H86&gt;0,R86^2)</f>
        <v>7.7085258272976784E-2</v>
      </c>
      <c r="T86" s="36">
        <f>IF(H86&gt;0,P86-$E$168)</f>
        <v>5.8947319958303757</v>
      </c>
      <c r="U86" s="36">
        <f>IF(H86&gt;0,P86+$E$168)</f>
        <v>8.469988251242814</v>
      </c>
      <c r="X86" s="33">
        <f>IF(H86&gt;0,P86-$H$173)</f>
        <v>-0.27764232075275697</v>
      </c>
      <c r="Y86" s="33">
        <f>IF(H86&gt;0,(R86)^2)</f>
        <v>7.7085258272976784E-2</v>
      </c>
      <c r="AB86" s="73"/>
      <c r="AC86" s="74"/>
      <c r="AD86" s="75"/>
      <c r="AE86" s="76"/>
      <c r="AF86" s="68"/>
      <c r="AH86" s="40" t="b">
        <f t="shared" si="34"/>
        <v>0</v>
      </c>
      <c r="AI86" s="77" t="b">
        <f t="shared" si="44"/>
        <v>0</v>
      </c>
      <c r="AO86" s="62">
        <f t="shared" si="45"/>
        <v>8</v>
      </c>
      <c r="AQ86" s="108"/>
      <c r="AR86" s="108"/>
      <c r="AS86" s="108"/>
      <c r="AT86" s="108"/>
      <c r="AU86" s="108"/>
      <c r="AV86" s="108"/>
      <c r="AW86" s="108"/>
      <c r="AX86" s="108"/>
    </row>
    <row r="87" spans="1:50">
      <c r="A87" s="50"/>
      <c r="B87" s="159" t="str">
        <f>Dataunderlag!A80</f>
        <v>64E 0c 6a</v>
      </c>
      <c r="C87" s="160"/>
      <c r="D87" s="115"/>
      <c r="E87" s="141"/>
      <c r="F87" s="141"/>
      <c r="G87" s="141"/>
      <c r="H87" s="3"/>
      <c r="I87" s="3"/>
      <c r="J87" s="143"/>
      <c r="K87" s="143"/>
      <c r="L87" s="143"/>
      <c r="M87" s="144"/>
      <c r="N87" s="112"/>
      <c r="O87" s="62">
        <v>1</v>
      </c>
      <c r="Q87" s="35"/>
      <c r="T87" s="36"/>
      <c r="U87" s="36"/>
      <c r="AB87" s="73"/>
      <c r="AC87" s="74"/>
      <c r="AD87" s="75"/>
      <c r="AE87" s="76"/>
      <c r="AF87" s="68"/>
      <c r="AH87" s="40" t="b">
        <f t="shared" si="34"/>
        <v>0</v>
      </c>
      <c r="AI87" s="77" t="b">
        <f t="shared" si="44"/>
        <v>0</v>
      </c>
      <c r="AO87" s="62">
        <f t="shared" si="45"/>
        <v>1</v>
      </c>
      <c r="AQ87" s="108"/>
      <c r="AR87" s="108"/>
      <c r="AS87" s="108"/>
      <c r="AT87" s="108"/>
      <c r="AU87" s="108"/>
      <c r="AV87" s="108"/>
      <c r="AW87" s="108"/>
      <c r="AX87" s="108"/>
    </row>
    <row r="88" spans="1:50">
      <c r="A88" s="50"/>
      <c r="B88" s="159" t="str">
        <f>Dataunderlag!A81</f>
        <v>64E 0c 6c</v>
      </c>
      <c r="C88" s="160"/>
      <c r="D88" s="115"/>
      <c r="E88" s="141" t="str">
        <f>IF(Blad1!D83&gt;0,Blad1!C83)</f>
        <v>Strängsered</v>
      </c>
      <c r="F88" s="141"/>
      <c r="G88" s="141"/>
      <c r="H88" s="3">
        <f>IF(Blad1!D83&gt;0,Blad1!D83,FALSE)</f>
        <v>34</v>
      </c>
      <c r="I88" s="3">
        <f>IF(Blad1!E83&gt;0,Blad1!E83,FALSE)</f>
        <v>7</v>
      </c>
      <c r="J88" s="143">
        <f>IF(Blad1!D83&gt;0,Blad1!F83,FALSE)</f>
        <v>41958</v>
      </c>
      <c r="K88" s="143"/>
      <c r="L88" s="143">
        <f>IF(Blad1!G83&gt;0,Blad1!G83,FALSE)</f>
        <v>42105</v>
      </c>
      <c r="M88" s="144"/>
      <c r="N88" s="112">
        <f>IF(H88&lt;1,0,Q88)</f>
        <v>146</v>
      </c>
      <c r="O88" s="62">
        <v>1</v>
      </c>
      <c r="P88" s="33">
        <f>IF(H88&gt;0,(I88*100000)/(H88*L$162*N88))</f>
        <v>8.2950182490401474</v>
      </c>
      <c r="Q88" s="35">
        <f>IF(H88&gt;0,DAYS360($J88,$L88))</f>
        <v>146</v>
      </c>
      <c r="R88" s="33">
        <f>IF(H88&gt;0,P88-$H$173)</f>
        <v>0.83501580475079606</v>
      </c>
      <c r="S88" s="33">
        <f>IF(H88&gt;0,R88^2)</f>
        <v>0.69725139418361959</v>
      </c>
      <c r="T88" s="36">
        <f>IF(H88&gt;0,P88-$E$168)</f>
        <v>7.0073901213339287</v>
      </c>
      <c r="U88" s="36">
        <f>IF(H88&gt;0,P88+$E$168)</f>
        <v>9.5826463767463661</v>
      </c>
      <c r="X88" s="33">
        <f>IF(H88&gt;0,P88-$H$173)</f>
        <v>0.83501580475079606</v>
      </c>
      <c r="Y88" s="33">
        <f>IF(H88&gt;0,(R88)^2)</f>
        <v>0.69725139418361959</v>
      </c>
      <c r="AB88" s="73"/>
      <c r="AC88" s="74"/>
      <c r="AD88" s="75"/>
      <c r="AE88" s="76"/>
      <c r="AF88" s="68"/>
      <c r="AH88" s="40" t="b">
        <f t="shared" si="34"/>
        <v>0</v>
      </c>
      <c r="AI88" s="77" t="b">
        <f t="shared" si="44"/>
        <v>0</v>
      </c>
      <c r="AO88" s="62">
        <f t="shared" si="45"/>
        <v>8</v>
      </c>
      <c r="AQ88" s="108"/>
      <c r="AR88" s="108"/>
      <c r="AS88" s="108"/>
      <c r="AT88" s="108"/>
      <c r="AU88" s="108"/>
      <c r="AV88" s="108"/>
      <c r="AW88" s="108"/>
      <c r="AX88" s="108"/>
    </row>
    <row r="89" spans="1:50">
      <c r="A89" s="50"/>
      <c r="B89" s="159" t="str">
        <f>Dataunderlag!A82</f>
        <v>64E 0c 6e</v>
      </c>
      <c r="C89" s="160"/>
      <c r="D89" s="115"/>
      <c r="E89" s="141" t="str">
        <f>IF(Blad1!D84&gt;0,Blad1!C84)</f>
        <v>Strängsered</v>
      </c>
      <c r="F89" s="141"/>
      <c r="G89" s="141"/>
      <c r="H89" s="3">
        <f>IF(Blad1!D84&gt;0,Blad1!D84,FALSE)</f>
        <v>31</v>
      </c>
      <c r="I89" s="3">
        <f>IF(Blad1!E84&gt;0,Blad1!E84,FALSE)</f>
        <v>2</v>
      </c>
      <c r="J89" s="143">
        <f>IF(Blad1!D84&gt;0,Blad1!F84,FALSE)</f>
        <v>41958</v>
      </c>
      <c r="K89" s="143"/>
      <c r="L89" s="143">
        <f>IF(Blad1!G84&gt;0,Blad1!G84,FALSE)</f>
        <v>42099</v>
      </c>
      <c r="M89" s="144"/>
      <c r="N89" s="112">
        <f>IF(H89&lt;1,0,Q89)</f>
        <v>140</v>
      </c>
      <c r="O89" s="62">
        <v>1</v>
      </c>
      <c r="P89" s="33">
        <f>IF(H89&gt;0,(I89*100000)/(H89*L$162*N89))</f>
        <v>2.7107617240444566</v>
      </c>
      <c r="Q89" s="35">
        <f>IF(H89&gt;0,DAYS360($J89,$L89))</f>
        <v>140</v>
      </c>
      <c r="R89" s="33">
        <f>IF(H89&gt;0,P89-$H$173)</f>
        <v>-4.7492407202448952</v>
      </c>
      <c r="S89" s="33">
        <f>IF(H89&gt;0,R89^2)</f>
        <v>22.555287418832251</v>
      </c>
      <c r="T89" s="36">
        <f>IF(H89&gt;0,P89-$E$168)</f>
        <v>1.4231335963382379</v>
      </c>
      <c r="U89" s="36">
        <f>IF(H89&gt;0,P89+$E$168)</f>
        <v>3.9983898517506753</v>
      </c>
      <c r="X89" s="33">
        <f>IF(H89&gt;0,P89-$H$173)</f>
        <v>-4.7492407202448952</v>
      </c>
      <c r="Y89" s="33">
        <f>IF(H89&gt;0,(R89)^2)</f>
        <v>22.555287418832251</v>
      </c>
      <c r="AB89" s="73"/>
      <c r="AC89" s="74"/>
      <c r="AD89" s="75"/>
      <c r="AE89" s="76"/>
      <c r="AF89" s="68"/>
      <c r="AH89" s="40" t="b">
        <f t="shared" si="34"/>
        <v>0</v>
      </c>
      <c r="AI89" s="77" t="b">
        <f t="shared" si="44"/>
        <v>0</v>
      </c>
      <c r="AO89" s="62">
        <f t="shared" si="45"/>
        <v>3</v>
      </c>
      <c r="AQ89" s="108"/>
      <c r="AR89" s="108"/>
      <c r="AS89" s="108"/>
      <c r="AT89" s="108"/>
      <c r="AU89" s="108"/>
      <c r="AV89" s="108"/>
      <c r="AW89" s="108"/>
      <c r="AX89" s="108"/>
    </row>
    <row r="90" spans="1:50">
      <c r="A90" s="50"/>
      <c r="B90" s="159" t="str">
        <f>Dataunderlag!A83</f>
        <v>64E 0a 8a</v>
      </c>
      <c r="C90" s="160"/>
      <c r="D90" s="115"/>
      <c r="E90" s="141"/>
      <c r="F90" s="141"/>
      <c r="G90" s="141"/>
      <c r="H90" s="3"/>
      <c r="I90" s="3"/>
      <c r="J90" s="143"/>
      <c r="K90" s="143"/>
      <c r="L90" s="143"/>
      <c r="M90" s="144"/>
      <c r="N90" s="112"/>
      <c r="O90" s="62">
        <v>1</v>
      </c>
      <c r="Q90" s="35"/>
      <c r="T90" s="36"/>
      <c r="U90" s="36"/>
      <c r="AB90" s="73"/>
      <c r="AC90" s="74"/>
      <c r="AD90" s="75"/>
      <c r="AE90" s="76"/>
      <c r="AF90" s="68"/>
      <c r="AH90" s="40" t="b">
        <f t="shared" si="34"/>
        <v>0</v>
      </c>
      <c r="AI90" s="77" t="b">
        <f t="shared" si="44"/>
        <v>0</v>
      </c>
      <c r="AO90" s="62">
        <f t="shared" si="45"/>
        <v>1</v>
      </c>
      <c r="AQ90" s="108"/>
      <c r="AR90" s="108"/>
      <c r="AS90" s="108"/>
      <c r="AT90" s="108"/>
      <c r="AU90" s="108"/>
      <c r="AV90" s="108"/>
      <c r="AW90" s="108"/>
      <c r="AX90" s="108"/>
    </row>
    <row r="91" spans="1:50">
      <c r="A91" s="50"/>
      <c r="B91" s="159" t="str">
        <f>Dataunderlag!A84</f>
        <v>64E 0a 8e</v>
      </c>
      <c r="C91" s="160"/>
      <c r="D91" s="115"/>
      <c r="E91" s="141"/>
      <c r="F91" s="141"/>
      <c r="G91" s="141"/>
      <c r="H91" s="3"/>
      <c r="I91" s="3"/>
      <c r="J91" s="143"/>
      <c r="K91" s="143"/>
      <c r="L91" s="143"/>
      <c r="M91" s="144"/>
      <c r="N91" s="112"/>
      <c r="O91" s="62">
        <v>1</v>
      </c>
      <c r="Q91" s="35"/>
      <c r="T91" s="36"/>
      <c r="U91" s="36"/>
      <c r="AB91" s="73"/>
      <c r="AC91" s="74"/>
      <c r="AD91" s="75"/>
      <c r="AE91" s="76"/>
      <c r="AF91" s="68"/>
      <c r="AH91" s="40" t="b">
        <f t="shared" si="34"/>
        <v>0</v>
      </c>
      <c r="AI91" s="77" t="b">
        <f t="shared" si="44"/>
        <v>0</v>
      </c>
      <c r="AO91" s="62">
        <f t="shared" si="45"/>
        <v>1</v>
      </c>
      <c r="AQ91" s="108"/>
      <c r="AR91" s="108"/>
      <c r="AS91" s="108"/>
      <c r="AT91" s="108"/>
      <c r="AU91" s="108"/>
      <c r="AV91" s="108"/>
      <c r="AW91" s="108"/>
      <c r="AX91" s="108"/>
    </row>
    <row r="92" spans="1:50">
      <c r="A92" s="50"/>
      <c r="B92" s="159" t="str">
        <f>Dataunderlag!A85</f>
        <v>64E 0a 8g</v>
      </c>
      <c r="C92" s="160"/>
      <c r="D92" s="115"/>
      <c r="E92" s="141"/>
      <c r="F92" s="141"/>
      <c r="G92" s="141"/>
      <c r="H92" s="3"/>
      <c r="I92" s="3"/>
      <c r="J92" s="143"/>
      <c r="K92" s="143"/>
      <c r="L92" s="143"/>
      <c r="M92" s="144"/>
      <c r="N92" s="112"/>
      <c r="O92" s="62">
        <v>1</v>
      </c>
      <c r="Q92" s="35"/>
      <c r="T92" s="36"/>
      <c r="U92" s="36"/>
      <c r="AB92" s="73"/>
      <c r="AC92" s="74"/>
      <c r="AD92" s="75"/>
      <c r="AE92" s="76"/>
      <c r="AF92" s="68"/>
      <c r="AH92" s="40" t="b">
        <f t="shared" si="34"/>
        <v>0</v>
      </c>
      <c r="AI92" s="77" t="b">
        <f t="shared" si="44"/>
        <v>0</v>
      </c>
      <c r="AO92" s="62">
        <f t="shared" si="45"/>
        <v>1</v>
      </c>
      <c r="AQ92" s="108"/>
      <c r="AR92" s="108"/>
      <c r="AS92" s="108"/>
      <c r="AT92" s="108"/>
      <c r="AU92" s="108"/>
      <c r="AV92" s="108"/>
      <c r="AW92" s="108"/>
      <c r="AX92" s="108"/>
    </row>
    <row r="93" spans="1:50">
      <c r="A93" s="50"/>
      <c r="B93" s="159" t="str">
        <f>Dataunderlag!A86</f>
        <v>64E 0a 8i</v>
      </c>
      <c r="C93" s="160"/>
      <c r="D93" s="115"/>
      <c r="E93" s="141"/>
      <c r="F93" s="141"/>
      <c r="G93" s="141"/>
      <c r="H93" s="3"/>
      <c r="I93" s="3"/>
      <c r="J93" s="143"/>
      <c r="K93" s="143"/>
      <c r="L93" s="143"/>
      <c r="M93" s="144"/>
      <c r="N93" s="112"/>
      <c r="O93" s="62">
        <v>1</v>
      </c>
      <c r="Q93" s="35"/>
      <c r="T93" s="36"/>
      <c r="U93" s="36"/>
      <c r="AB93" s="73"/>
      <c r="AC93" s="74"/>
      <c r="AD93" s="75"/>
      <c r="AE93" s="76"/>
      <c r="AF93" s="68"/>
      <c r="AH93" s="40" t="b">
        <f t="shared" si="34"/>
        <v>0</v>
      </c>
      <c r="AI93" s="77" t="b">
        <f t="shared" si="44"/>
        <v>0</v>
      </c>
      <c r="AO93" s="62">
        <f t="shared" si="45"/>
        <v>1</v>
      </c>
      <c r="AQ93" s="108"/>
      <c r="AR93" s="108"/>
      <c r="AS93" s="108"/>
      <c r="AT93" s="108"/>
      <c r="AU93" s="108"/>
      <c r="AV93" s="108"/>
      <c r="AW93" s="108"/>
      <c r="AX93" s="108"/>
    </row>
    <row r="94" spans="1:50">
      <c r="A94" s="50"/>
      <c r="B94" s="159" t="str">
        <f>Dataunderlag!A87</f>
        <v>64E 0b 8a</v>
      </c>
      <c r="C94" s="160"/>
      <c r="D94" s="115"/>
      <c r="E94" s="141"/>
      <c r="F94" s="141"/>
      <c r="G94" s="141"/>
      <c r="H94" s="3"/>
      <c r="I94" s="3"/>
      <c r="J94" s="143"/>
      <c r="K94" s="143"/>
      <c r="L94" s="143"/>
      <c r="M94" s="144"/>
      <c r="N94" s="112"/>
      <c r="O94" s="62">
        <v>1</v>
      </c>
      <c r="Q94" s="35"/>
      <c r="T94" s="36"/>
      <c r="U94" s="36"/>
      <c r="AB94" s="73"/>
      <c r="AC94" s="74"/>
      <c r="AD94" s="75"/>
      <c r="AE94" s="76"/>
      <c r="AF94" s="68"/>
      <c r="AH94" s="40" t="b">
        <f t="shared" si="34"/>
        <v>0</v>
      </c>
      <c r="AI94" s="77" t="b">
        <f t="shared" si="44"/>
        <v>0</v>
      </c>
      <c r="AO94" s="62">
        <f t="shared" si="45"/>
        <v>1</v>
      </c>
      <c r="AQ94" s="108"/>
      <c r="AR94" s="108"/>
      <c r="AS94" s="108"/>
      <c r="AT94" s="108"/>
      <c r="AU94" s="108"/>
      <c r="AV94" s="108"/>
      <c r="AW94" s="108"/>
      <c r="AX94" s="108"/>
    </row>
    <row r="95" spans="1:50">
      <c r="A95" s="50"/>
      <c r="B95" s="159" t="str">
        <f>Dataunderlag!A88</f>
        <v>64E 0b 8e</v>
      </c>
      <c r="C95" s="160"/>
      <c r="D95" s="115"/>
      <c r="E95" s="141" t="str">
        <f>IF(Blad1!D90&gt;0,Blad1!C90)</f>
        <v>Hössna</v>
      </c>
      <c r="F95" s="141"/>
      <c r="G95" s="141"/>
      <c r="H95" s="3">
        <f>IF(Blad1!D90&gt;0,Blad1!D90,FALSE)</f>
        <v>34</v>
      </c>
      <c r="I95" s="3">
        <f>IF(Blad1!E90&gt;0,Blad1!E90,FALSE)</f>
        <v>1</v>
      </c>
      <c r="J95" s="143">
        <f>IF(Blad1!D90&gt;0,Blad1!F90,FALSE)</f>
        <v>41958</v>
      </c>
      <c r="K95" s="143"/>
      <c r="L95" s="143">
        <f>IF(Blad1!G90&gt;0,Blad1!G90,FALSE)</f>
        <v>42113</v>
      </c>
      <c r="M95" s="144"/>
      <c r="N95" s="112">
        <f>IF(H95&lt;1,0,Q95)</f>
        <v>154</v>
      </c>
      <c r="O95" s="62">
        <v>1</v>
      </c>
      <c r="P95" s="33">
        <f>IF(H95&gt;0,(I95*100000)/(H95*L$162*N95))</f>
        <v>1.1234440300184245</v>
      </c>
      <c r="Q95" s="35">
        <f>IF(H95&gt;0,DAYS360($J95,$L95))</f>
        <v>154</v>
      </c>
      <c r="R95" s="33">
        <f>IF(H95&gt;0,P95-$H$173)</f>
        <v>-6.336558414270927</v>
      </c>
      <c r="S95" s="33">
        <f>IF(H95&gt;0,R95^2)</f>
        <v>40.151972537467685</v>
      </c>
      <c r="T95" s="36">
        <f>IF(H95&gt;0,P95-$E$168)</f>
        <v>-0.16418409768779418</v>
      </c>
      <c r="U95" s="36">
        <f>IF(H95&gt;0,P95+$E$168)</f>
        <v>2.411072157724643</v>
      </c>
      <c r="X95" s="33">
        <f>IF(H95&gt;0,P95-$H$173)</f>
        <v>-6.336558414270927</v>
      </c>
      <c r="Y95" s="33">
        <f>IF(H95&gt;0,(R95)^2)</f>
        <v>40.151972537467685</v>
      </c>
      <c r="AB95" s="73"/>
      <c r="AC95" s="74"/>
      <c r="AD95" s="75"/>
      <c r="AE95" s="76"/>
      <c r="AF95" s="68"/>
      <c r="AH95" s="40" t="b">
        <f t="shared" si="34"/>
        <v>0</v>
      </c>
      <c r="AI95" s="77" t="b">
        <f t="shared" si="44"/>
        <v>0</v>
      </c>
      <c r="AO95" s="62">
        <f t="shared" si="45"/>
        <v>2</v>
      </c>
      <c r="AQ95" s="108"/>
      <c r="AR95" s="108"/>
      <c r="AS95" s="108"/>
      <c r="AT95" s="108"/>
      <c r="AU95" s="108"/>
      <c r="AV95" s="108"/>
      <c r="AW95" s="108"/>
      <c r="AX95" s="108"/>
    </row>
    <row r="96" spans="1:50">
      <c r="A96" s="50"/>
      <c r="B96" s="159" t="str">
        <f>Dataunderlag!A89</f>
        <v>64E 0b 8i</v>
      </c>
      <c r="C96" s="160"/>
      <c r="D96" s="115"/>
      <c r="E96" s="141"/>
      <c r="F96" s="141"/>
      <c r="G96" s="141"/>
      <c r="H96" s="3"/>
      <c r="I96" s="3"/>
      <c r="J96" s="143"/>
      <c r="K96" s="143"/>
      <c r="L96" s="143"/>
      <c r="M96" s="144"/>
      <c r="N96" s="112"/>
      <c r="O96" s="62">
        <v>1</v>
      </c>
      <c r="Q96" s="35"/>
      <c r="T96" s="36"/>
      <c r="U96" s="36"/>
      <c r="AB96" s="73"/>
      <c r="AC96" s="74"/>
      <c r="AD96" s="75"/>
      <c r="AE96" s="76"/>
      <c r="AF96" s="68"/>
      <c r="AH96" s="40" t="b">
        <f t="shared" si="34"/>
        <v>0</v>
      </c>
      <c r="AI96" s="77" t="b">
        <f t="shared" si="44"/>
        <v>0</v>
      </c>
      <c r="AO96" s="62">
        <f t="shared" si="45"/>
        <v>1</v>
      </c>
      <c r="AQ96" s="108"/>
      <c r="AR96" s="108"/>
      <c r="AS96" s="108"/>
      <c r="AT96" s="108"/>
      <c r="AU96" s="108"/>
      <c r="AV96" s="108"/>
      <c r="AW96" s="108"/>
      <c r="AX96" s="108"/>
    </row>
    <row r="97" spans="1:50">
      <c r="A97" s="50"/>
      <c r="B97" s="159" t="str">
        <f>Dataunderlag!A90</f>
        <v>64E 0c 8a</v>
      </c>
      <c r="C97" s="160"/>
      <c r="D97" s="115" t="str">
        <f>IF(Blad1!D92&gt;1,Blad1!B92,FALSE)</f>
        <v>Kronoparken</v>
      </c>
      <c r="E97" s="141" t="str">
        <f>IF(Blad1!D92&gt;0,Blad1!C92)</f>
        <v>Liared</v>
      </c>
      <c r="F97" s="141"/>
      <c r="G97" s="141"/>
      <c r="H97" s="3">
        <f>IF(Blad1!D92&gt;0,Blad1!D92,FALSE)</f>
        <v>37</v>
      </c>
      <c r="I97" s="3">
        <f>IF(Blad1!E92&gt;0,Blad1!E92,FALSE)</f>
        <v>12</v>
      </c>
      <c r="J97" s="143">
        <f>IF(Blad1!D92&gt;0,Blad1!F92,FALSE)</f>
        <v>41973</v>
      </c>
      <c r="K97" s="143"/>
      <c r="L97" s="143">
        <f>IF(Blad1!G92&gt;0,Blad1!G92,FALSE)</f>
        <v>42100</v>
      </c>
      <c r="M97" s="144"/>
      <c r="N97" s="112">
        <f>IF(H97&lt;1,0,Q97)</f>
        <v>126</v>
      </c>
      <c r="O97" s="62">
        <v>1</v>
      </c>
      <c r="P97" s="33">
        <f>IF(H97&gt;0,(I97*100000)/(H97*L$162*N97))</f>
        <v>15.141191611779847</v>
      </c>
      <c r="Q97" s="35">
        <f>IF(H97&gt;0,DAYS360($J97,$L97))</f>
        <v>126</v>
      </c>
      <c r="R97" s="33">
        <f>IF(H97&gt;0,P97-$H$173)</f>
        <v>7.681189167490496</v>
      </c>
      <c r="S97" s="33">
        <f>IF(H97&gt;0,R97^2)</f>
        <v>59.000667026773336</v>
      </c>
      <c r="T97" s="36">
        <f>IF(H97&gt;0,P97-$E$168)</f>
        <v>13.853563484073629</v>
      </c>
      <c r="U97" s="36">
        <f>IF(H97&gt;0,P97+$E$168)</f>
        <v>16.428819739486066</v>
      </c>
      <c r="X97" s="33">
        <f>IF(H97&gt;0,P97-$H$173)</f>
        <v>7.681189167490496</v>
      </c>
      <c r="Y97" s="33">
        <f>IF(H97&gt;0,(R97)^2)</f>
        <v>59.000667026773336</v>
      </c>
      <c r="AB97" s="73"/>
      <c r="AC97" s="74"/>
      <c r="AD97" s="75"/>
      <c r="AE97" s="76"/>
      <c r="AF97" s="68"/>
      <c r="AH97" s="40" t="b">
        <f t="shared" si="34"/>
        <v>0</v>
      </c>
      <c r="AI97" s="77" t="b">
        <f t="shared" si="44"/>
        <v>0</v>
      </c>
      <c r="AO97" s="62">
        <f t="shared" si="45"/>
        <v>13</v>
      </c>
      <c r="AQ97" s="108"/>
      <c r="AR97" s="108"/>
      <c r="AS97" s="108"/>
      <c r="AT97" s="108"/>
      <c r="AU97" s="108"/>
      <c r="AV97" s="108"/>
      <c r="AW97" s="108"/>
      <c r="AX97" s="108"/>
    </row>
    <row r="98" spans="1:50">
      <c r="A98" s="50"/>
      <c r="B98" s="159" t="str">
        <f>Dataunderlag!A91</f>
        <v>64E 0c 8c</v>
      </c>
      <c r="C98" s="160"/>
      <c r="D98" s="115"/>
      <c r="E98" s="141" t="str">
        <f>IF(Blad1!D93&gt;0,Blad1!C93)</f>
        <v>Strängsered</v>
      </c>
      <c r="F98" s="141"/>
      <c r="G98" s="141"/>
      <c r="H98" s="3">
        <f>IF(Blad1!D93&gt;0,Blad1!D93,FALSE)</f>
        <v>9</v>
      </c>
      <c r="I98" s="3">
        <f>IF(Blad1!E93&gt;0,Blad1!E93,FALSE)</f>
        <v>2</v>
      </c>
      <c r="J98" s="143">
        <f>IF(Blad1!D93&gt;0,Blad1!F93,FALSE)</f>
        <v>41927</v>
      </c>
      <c r="K98" s="143"/>
      <c r="L98" s="143">
        <f>IF(Blad1!G93&gt;0,Blad1!G93,FALSE)</f>
        <v>42100</v>
      </c>
      <c r="M98" s="144"/>
      <c r="N98" s="112">
        <f>IF(H98&lt;1,0,Q98)</f>
        <v>171</v>
      </c>
      <c r="O98" s="62">
        <v>1</v>
      </c>
      <c r="P98" s="33">
        <f>IF(H98&gt;0,(I98*100000)/(H98*L$162*N98))</f>
        <v>7.6443832893781298</v>
      </c>
      <c r="Q98" s="35">
        <f>IF(H98&gt;0,DAYS360($J98,$L98))</f>
        <v>171</v>
      </c>
      <c r="R98" s="33">
        <f>IF(H98&gt;0,P98-$H$173)</f>
        <v>0.1843808450887785</v>
      </c>
      <c r="S98" s="33">
        <f>IF(H98&gt;0,R98^2)</f>
        <v>3.3996296035652136E-2</v>
      </c>
      <c r="T98" s="36">
        <f>IF(H98&gt;0,P98-$E$168)</f>
        <v>6.3567551616719111</v>
      </c>
      <c r="U98" s="36">
        <f>IF(H98&gt;0,P98+$E$168)</f>
        <v>8.9320114170843485</v>
      </c>
      <c r="X98" s="33">
        <f>IF(H98&gt;0,P98-$H$173)</f>
        <v>0.1843808450887785</v>
      </c>
      <c r="Y98" s="33">
        <f>IF(H98&gt;0,(R98)^2)</f>
        <v>3.3996296035652136E-2</v>
      </c>
      <c r="AB98" s="73"/>
      <c r="AC98" s="74"/>
      <c r="AD98" s="75"/>
      <c r="AE98" s="76"/>
      <c r="AF98" s="68"/>
      <c r="AH98" s="40" t="b">
        <f t="shared" si="34"/>
        <v>0</v>
      </c>
      <c r="AI98" s="77" t="b">
        <f t="shared" si="44"/>
        <v>0</v>
      </c>
      <c r="AO98" s="62">
        <f t="shared" si="45"/>
        <v>3</v>
      </c>
      <c r="AQ98" s="108"/>
      <c r="AR98" s="108"/>
      <c r="AS98" s="108"/>
      <c r="AT98" s="108"/>
      <c r="AU98" s="108"/>
      <c r="AV98" s="108"/>
      <c r="AW98" s="108"/>
      <c r="AX98" s="108"/>
    </row>
    <row r="99" spans="1:50">
      <c r="A99" s="50"/>
      <c r="B99" s="159" t="str">
        <f>Dataunderlag!A92</f>
        <v>64E 0c 8e</v>
      </c>
      <c r="C99" s="160"/>
      <c r="D99" s="115"/>
      <c r="E99" s="141"/>
      <c r="F99" s="141"/>
      <c r="G99" s="141"/>
      <c r="H99" s="3"/>
      <c r="I99" s="3"/>
      <c r="J99" s="143"/>
      <c r="K99" s="143"/>
      <c r="L99" s="143"/>
      <c r="M99" s="144"/>
      <c r="N99" s="112"/>
      <c r="O99" s="62">
        <v>1</v>
      </c>
      <c r="Q99" s="35"/>
      <c r="T99" s="36"/>
      <c r="U99" s="36"/>
      <c r="AB99" s="73"/>
      <c r="AC99" s="74"/>
      <c r="AD99" s="75"/>
      <c r="AE99" s="76"/>
      <c r="AF99" s="68"/>
      <c r="AH99" s="40" t="b">
        <f t="shared" si="34"/>
        <v>0</v>
      </c>
      <c r="AI99" s="77" t="b">
        <f t="shared" si="44"/>
        <v>0</v>
      </c>
      <c r="AO99" s="62">
        <f t="shared" si="45"/>
        <v>1</v>
      </c>
      <c r="AQ99" s="108"/>
      <c r="AR99" s="108"/>
      <c r="AS99" s="108"/>
      <c r="AT99" s="108"/>
      <c r="AU99" s="108"/>
      <c r="AV99" s="108"/>
      <c r="AW99" s="108"/>
      <c r="AX99" s="108"/>
    </row>
    <row r="100" spans="1:50">
      <c r="A100" s="50"/>
      <c r="B100" s="159" t="str">
        <f>Dataunderlag!A93</f>
        <v>64E 0a 8c</v>
      </c>
      <c r="C100" s="160"/>
      <c r="D100" s="115" t="str">
        <f>IF(Blad1!D95&gt;1,Blad1!B95,FALSE)</f>
        <v>Hede</v>
      </c>
      <c r="E100" s="141" t="str">
        <f>IF(Blad1!D95&gt;0,Blad1!C95)</f>
        <v>Ulricehamn</v>
      </c>
      <c r="F100" s="141"/>
      <c r="G100" s="141"/>
      <c r="H100" s="3">
        <f>IF(Blad1!D95&gt;0,Blad1!D95,FALSE)</f>
        <v>14</v>
      </c>
      <c r="I100" s="3">
        <v>0</v>
      </c>
      <c r="J100" s="143">
        <f>IF(Blad1!D95&gt;0,Blad1!F95,FALSE)</f>
        <v>41911</v>
      </c>
      <c r="K100" s="143"/>
      <c r="L100" s="143">
        <f>IF(Blad1!G95&gt;0,Blad1!G95,FALSE)</f>
        <v>42105</v>
      </c>
      <c r="M100" s="144"/>
      <c r="N100" s="112">
        <f>IF(H100&lt;1,0,Q100)</f>
        <v>192</v>
      </c>
      <c r="O100" s="62">
        <v>1</v>
      </c>
      <c r="P100" s="33">
        <f>IF(H100&gt;0,(I100*100000)/(H100*L$162*N100))</f>
        <v>0</v>
      </c>
      <c r="Q100" s="35">
        <f>IF(H100&gt;0,DAYS360($J100,$L100))</f>
        <v>192</v>
      </c>
      <c r="R100" s="33">
        <f>IF(H100&gt;0,P100-$H$173)</f>
        <v>-7.4600024442893513</v>
      </c>
      <c r="S100" s="33">
        <f>IF(H100&gt;0,R100^2)</f>
        <v>55.651636468803098</v>
      </c>
      <c r="T100" s="36">
        <f>IF(H100&gt;0,P100-$E$168)</f>
        <v>-1.2876281277062187</v>
      </c>
      <c r="U100" s="36">
        <f>IF(H100&gt;0,P100+$E$168)</f>
        <v>1.2876281277062187</v>
      </c>
      <c r="X100" s="33">
        <f>IF(H100&gt;0,P100-$H$173)</f>
        <v>-7.4600024442893513</v>
      </c>
      <c r="Y100" s="33">
        <f>IF(H100&gt;0,(R100)^2)</f>
        <v>55.651636468803098</v>
      </c>
      <c r="AB100" s="73"/>
      <c r="AC100" s="74"/>
      <c r="AD100" s="75"/>
      <c r="AE100" s="76"/>
      <c r="AF100" s="68"/>
      <c r="AH100" s="40" t="b">
        <f t="shared" si="34"/>
        <v>0</v>
      </c>
      <c r="AI100" s="77" t="b">
        <f t="shared" si="44"/>
        <v>0</v>
      </c>
      <c r="AO100" s="62">
        <f t="shared" si="45"/>
        <v>1</v>
      </c>
      <c r="AQ100" s="108"/>
      <c r="AR100" s="108"/>
      <c r="AS100" s="108"/>
      <c r="AT100" s="108"/>
      <c r="AU100" s="108"/>
      <c r="AV100" s="108"/>
      <c r="AW100" s="108"/>
      <c r="AX100" s="108"/>
    </row>
    <row r="101" spans="1:50">
      <c r="A101" s="50"/>
      <c r="B101" s="159" t="str">
        <f>Dataunderlag!A94</f>
        <v>64E 0b 8c</v>
      </c>
      <c r="C101" s="160"/>
      <c r="D101" s="115"/>
      <c r="E101" s="141" t="str">
        <f>IF(Blad1!D96&gt;0,Blad1!C96)</f>
        <v>Hössna</v>
      </c>
      <c r="F101" s="141"/>
      <c r="G101" s="141"/>
      <c r="H101" s="3">
        <f>IF(Blad1!D96&gt;0,Blad1!D96,FALSE)</f>
        <v>28</v>
      </c>
      <c r="I101" s="3">
        <f>IF(Blad1!E96&gt;0,Blad1!E96,FALSE)</f>
        <v>2</v>
      </c>
      <c r="J101" s="143">
        <f>IF(Blad1!D96&gt;0,Blad1!F96,FALSE)</f>
        <v>41958</v>
      </c>
      <c r="K101" s="143"/>
      <c r="L101" s="143">
        <f>IF(Blad1!G96&gt;0,Blad1!G96,FALSE)</f>
        <v>42113</v>
      </c>
      <c r="M101" s="144"/>
      <c r="N101" s="112">
        <f>IF(H101&lt;1,0,Q101)</f>
        <v>154</v>
      </c>
      <c r="O101" s="62">
        <v>1</v>
      </c>
      <c r="P101" s="33">
        <f>IF(H101&gt;0,(I101*100000)/(H101*L$162*N101))</f>
        <v>2.7283640729018881</v>
      </c>
      <c r="Q101" s="35">
        <f>IF(H101&gt;0,DAYS360($J101,$L101))</f>
        <v>154</v>
      </c>
      <c r="R101" s="33">
        <f>IF(H101&gt;0,P101-$H$173)</f>
        <v>-4.7316383713874632</v>
      </c>
      <c r="S101" s="33">
        <f>IF(H101&gt;0,R101^2)</f>
        <v>22.388401677586206</v>
      </c>
      <c r="T101" s="36">
        <f>IF(H101&gt;0,P101-$E$168)</f>
        <v>1.4407359451956694</v>
      </c>
      <c r="U101" s="36">
        <f>IF(H101&gt;0,P101+$E$168)</f>
        <v>4.0159922006081068</v>
      </c>
      <c r="X101" s="33">
        <f>IF(H101&gt;0,P101-$H$173)</f>
        <v>-4.7316383713874632</v>
      </c>
      <c r="Y101" s="33">
        <f>IF(H101&gt;0,(R101)^2)</f>
        <v>22.388401677586206</v>
      </c>
      <c r="AB101" s="73"/>
      <c r="AC101" s="74"/>
      <c r="AD101" s="75"/>
      <c r="AE101" s="76"/>
      <c r="AF101" s="68"/>
      <c r="AH101" s="40" t="b">
        <f t="shared" si="34"/>
        <v>0</v>
      </c>
      <c r="AI101" s="77" t="b">
        <f t="shared" si="44"/>
        <v>0</v>
      </c>
      <c r="AO101" s="62">
        <f t="shared" si="45"/>
        <v>3</v>
      </c>
      <c r="AQ101" s="108"/>
      <c r="AR101" s="108"/>
      <c r="AS101" s="108"/>
      <c r="AT101" s="108"/>
      <c r="AU101" s="108"/>
      <c r="AV101" s="108"/>
      <c r="AW101" s="108"/>
      <c r="AX101" s="108"/>
    </row>
    <row r="102" spans="1:50">
      <c r="A102" s="50"/>
      <c r="B102" s="159" t="str">
        <f>Dataunderlag!A95</f>
        <v>64E 0b 8g</v>
      </c>
      <c r="C102" s="160"/>
      <c r="D102" s="115"/>
      <c r="E102" s="141" t="str">
        <f>IF(Blad1!D97&gt;0,Blad1!C97)</f>
        <v>Gullered</v>
      </c>
      <c r="F102" s="141"/>
      <c r="G102" s="141"/>
      <c r="H102" s="3">
        <f>IF(Blad1!D97&gt;0,Blad1!D97,FALSE)</f>
        <v>16</v>
      </c>
      <c r="I102" s="3">
        <f>IF(Blad1!E97&gt;0,Blad1!E97,FALSE)</f>
        <v>2</v>
      </c>
      <c r="J102" s="143">
        <f>IF(Blad1!D97&gt;0,Blad1!F97,FALSE)</f>
        <v>41952</v>
      </c>
      <c r="K102" s="143"/>
      <c r="L102" s="143">
        <f>IF(Blad1!G97&gt;0,Blad1!G97,FALSE)</f>
        <v>42097</v>
      </c>
      <c r="M102" s="144"/>
      <c r="N102" s="112">
        <f>IF(H102&lt;1,0,Q102)</f>
        <v>144</v>
      </c>
      <c r="O102" s="62">
        <v>1</v>
      </c>
      <c r="P102" s="33">
        <f>IF(H102&gt;0,(I102*100000)/(H102*L$162*N102))</f>
        <v>5.106209150326797</v>
      </c>
      <c r="Q102" s="35">
        <f>IF(H102&gt;0,DAYS360($J102,$L102))</f>
        <v>144</v>
      </c>
      <c r="R102" s="33">
        <f>IF(H102&gt;0,P102-$H$173)</f>
        <v>-2.3537932939625543</v>
      </c>
      <c r="S102" s="33">
        <f>IF(H102&gt;0,R102^2)</f>
        <v>5.5403428707030917</v>
      </c>
      <c r="T102" s="36">
        <f>IF(H102&gt;0,P102-$E$168)</f>
        <v>3.8185810226205783</v>
      </c>
      <c r="U102" s="36">
        <f>IF(H102&gt;0,P102+$E$168)</f>
        <v>6.3938372780330157</v>
      </c>
      <c r="X102" s="33">
        <f>IF(H102&gt;0,P102-$H$173)</f>
        <v>-2.3537932939625543</v>
      </c>
      <c r="Y102" s="33">
        <f>IF(H102&gt;0,(R102)^2)</f>
        <v>5.5403428707030917</v>
      </c>
      <c r="AB102" s="73"/>
      <c r="AC102" s="74"/>
      <c r="AD102" s="75"/>
      <c r="AE102" s="76"/>
      <c r="AF102" s="68"/>
      <c r="AH102" s="40" t="b">
        <f t="shared" si="34"/>
        <v>0</v>
      </c>
      <c r="AI102" s="77" t="b">
        <f t="shared" si="44"/>
        <v>0</v>
      </c>
      <c r="AO102" s="62">
        <f t="shared" si="45"/>
        <v>3</v>
      </c>
      <c r="AQ102" s="108"/>
      <c r="AR102" s="108"/>
      <c r="AS102" s="108"/>
      <c r="AT102" s="108"/>
      <c r="AU102" s="108"/>
      <c r="AV102" s="108"/>
      <c r="AW102" s="108"/>
      <c r="AX102" s="108"/>
    </row>
    <row r="103" spans="1:50">
      <c r="A103" s="50"/>
      <c r="B103" s="159" t="str">
        <f>Dataunderlag!A96</f>
        <v>64E 1a 2a</v>
      </c>
      <c r="C103" s="160"/>
      <c r="D103" s="115" t="str">
        <f>IF(Blad1!D98&gt;1,Blad1!B98,FALSE)</f>
        <v>Fränarp</v>
      </c>
      <c r="E103" s="141" t="str">
        <f>IF(Blad1!D98&gt;0,Blad1!C98)</f>
        <v>Timmele</v>
      </c>
      <c r="F103" s="141"/>
      <c r="G103" s="141"/>
      <c r="H103" s="3">
        <f>IF(Blad1!D98&gt;0,Blad1!D98,FALSE)</f>
        <v>4</v>
      </c>
      <c r="I103" s="3">
        <f>IF(Blad1!E98&gt;0,Blad1!E98,FALSE)</f>
        <v>3</v>
      </c>
      <c r="J103" s="143">
        <f>IF(Blad1!D98&gt;0,Blad1!F98,FALSE)</f>
        <v>41945</v>
      </c>
      <c r="K103" s="143"/>
      <c r="L103" s="143">
        <f>IF(Blad1!G98&gt;0,Blad1!G98,FALSE)</f>
        <v>42102</v>
      </c>
      <c r="M103" s="144"/>
      <c r="N103" s="112">
        <f>IF(H103&lt;1,0,Q103)</f>
        <v>156</v>
      </c>
      <c r="O103" s="62">
        <v>1</v>
      </c>
      <c r="P103" s="33">
        <f>IF(H103&gt;0,(I103*100000)/(H103*L$162*N103))</f>
        <v>28.280542986425338</v>
      </c>
      <c r="Q103" s="35">
        <f>IF(H103&gt;0,DAYS360($J103,$L103))</f>
        <v>156</v>
      </c>
      <c r="R103" s="33">
        <f>IF(H103&gt;0,P103-$H$173)</f>
        <v>20.820540542135987</v>
      </c>
      <c r="S103" s="33">
        <f>IF(H103&gt;0,R103^2)</f>
        <v>433.4949084667283</v>
      </c>
      <c r="T103" s="36">
        <f>IF(H103&gt;0,P103-$E$168)</f>
        <v>26.992914858719118</v>
      </c>
      <c r="U103" s="36">
        <f>IF(H103&gt;0,P103+$E$168)</f>
        <v>29.568171114131559</v>
      </c>
      <c r="X103" s="33">
        <f>IF(H103&gt;0,P103-$H$173)</f>
        <v>20.820540542135987</v>
      </c>
      <c r="Y103" s="33">
        <f>IF(H103&gt;0,(R103)^2)</f>
        <v>433.4949084667283</v>
      </c>
      <c r="AB103" s="73"/>
      <c r="AC103" s="74"/>
      <c r="AD103" s="75"/>
      <c r="AE103" s="76"/>
      <c r="AF103" s="68"/>
      <c r="AH103" s="40" t="b">
        <f t="shared" si="34"/>
        <v>0</v>
      </c>
      <c r="AI103" s="77" t="b">
        <f t="shared" si="44"/>
        <v>0</v>
      </c>
      <c r="AO103" s="62">
        <f t="shared" si="45"/>
        <v>4</v>
      </c>
      <c r="AQ103" s="108"/>
      <c r="AR103" s="108"/>
      <c r="AS103" s="108"/>
      <c r="AT103" s="108"/>
      <c r="AU103" s="108"/>
      <c r="AV103" s="108"/>
      <c r="AW103" s="108"/>
      <c r="AX103" s="108"/>
    </row>
    <row r="104" spans="1:50">
      <c r="A104" s="50"/>
      <c r="B104" s="159" t="str">
        <f>Dataunderlag!A97</f>
        <v>64E 1a 2c</v>
      </c>
      <c r="C104" s="160"/>
      <c r="D104" s="115"/>
      <c r="E104" s="141"/>
      <c r="F104" s="141"/>
      <c r="G104" s="141"/>
      <c r="H104" s="3"/>
      <c r="I104" s="3"/>
      <c r="J104" s="143"/>
      <c r="K104" s="143"/>
      <c r="L104" s="143"/>
      <c r="M104" s="144"/>
      <c r="N104" s="112"/>
      <c r="O104" s="62">
        <v>1</v>
      </c>
      <c r="Q104" s="35"/>
      <c r="T104" s="36"/>
      <c r="U104" s="36"/>
      <c r="AB104" s="73"/>
      <c r="AC104" s="74"/>
      <c r="AD104" s="75"/>
      <c r="AE104" s="76"/>
      <c r="AF104" s="68"/>
      <c r="AH104" s="40" t="b">
        <f t="shared" si="34"/>
        <v>0</v>
      </c>
      <c r="AI104" s="77" t="b">
        <f t="shared" si="44"/>
        <v>0</v>
      </c>
      <c r="AO104" s="62">
        <f t="shared" si="45"/>
        <v>1</v>
      </c>
      <c r="AQ104" s="108"/>
      <c r="AR104" s="108"/>
      <c r="AS104" s="108"/>
      <c r="AT104" s="108"/>
      <c r="AU104" s="108"/>
      <c r="AV104" s="108"/>
      <c r="AW104" s="108"/>
      <c r="AX104" s="108"/>
    </row>
    <row r="105" spans="1:50">
      <c r="A105" s="50"/>
      <c r="B105" s="159" t="str">
        <f>Dataunderlag!A98</f>
        <v>64E 1a 2e</v>
      </c>
      <c r="C105" s="160"/>
      <c r="D105" s="115"/>
      <c r="E105" s="141"/>
      <c r="F105" s="141"/>
      <c r="G105" s="141"/>
      <c r="H105" s="3"/>
      <c r="I105" s="3"/>
      <c r="J105" s="143"/>
      <c r="K105" s="143"/>
      <c r="L105" s="143"/>
      <c r="M105" s="144"/>
      <c r="N105" s="112"/>
      <c r="O105" s="62">
        <v>1</v>
      </c>
      <c r="Q105" s="35"/>
      <c r="T105" s="36"/>
      <c r="U105" s="36"/>
      <c r="AB105" s="73"/>
      <c r="AC105" s="74"/>
      <c r="AD105" s="75"/>
      <c r="AE105" s="76"/>
      <c r="AF105" s="68"/>
      <c r="AH105" s="40" t="b">
        <f t="shared" si="34"/>
        <v>0</v>
      </c>
      <c r="AI105" s="77" t="b">
        <f t="shared" ref="AI105:AI136" si="46">IF(AC105&gt;0,AH105*$L$162)</f>
        <v>0</v>
      </c>
      <c r="AO105" s="62">
        <f t="shared" ref="AO105:AO136" si="47">I105+O105</f>
        <v>1</v>
      </c>
      <c r="AQ105" s="108"/>
      <c r="AR105" s="108"/>
      <c r="AS105" s="108"/>
      <c r="AT105" s="108"/>
      <c r="AU105" s="108"/>
      <c r="AV105" s="108"/>
      <c r="AW105" s="108"/>
      <c r="AX105" s="108"/>
    </row>
    <row r="106" spans="1:50">
      <c r="A106" s="50"/>
      <c r="B106" s="159" t="str">
        <f>Dataunderlag!A99</f>
        <v>64E 1a 2g</v>
      </c>
      <c r="C106" s="160"/>
      <c r="D106" s="115"/>
      <c r="E106" s="141"/>
      <c r="F106" s="141"/>
      <c r="G106" s="141"/>
      <c r="H106" s="3"/>
      <c r="I106" s="3"/>
      <c r="J106" s="143"/>
      <c r="K106" s="143"/>
      <c r="L106" s="143"/>
      <c r="M106" s="144"/>
      <c r="N106" s="112"/>
      <c r="O106" s="62">
        <v>1</v>
      </c>
      <c r="Q106" s="35"/>
      <c r="T106" s="36"/>
      <c r="U106" s="36"/>
      <c r="AB106" s="73"/>
      <c r="AC106" s="74"/>
      <c r="AD106" s="75"/>
      <c r="AE106" s="76"/>
      <c r="AF106" s="68"/>
      <c r="AH106" s="40" t="b">
        <f t="shared" si="34"/>
        <v>0</v>
      </c>
      <c r="AI106" s="77" t="b">
        <f t="shared" si="46"/>
        <v>0</v>
      </c>
      <c r="AO106" s="62">
        <f t="shared" si="47"/>
        <v>1</v>
      </c>
      <c r="AQ106" s="108"/>
      <c r="AR106" s="108"/>
      <c r="AS106" s="108"/>
      <c r="AT106" s="108"/>
      <c r="AU106" s="108"/>
      <c r="AV106" s="108"/>
      <c r="AW106" s="108"/>
      <c r="AX106" s="108"/>
    </row>
    <row r="107" spans="1:50">
      <c r="A107" s="50"/>
      <c r="B107" s="159" t="str">
        <f>Dataunderlag!A100</f>
        <v>64E 1a 2i</v>
      </c>
      <c r="C107" s="160"/>
      <c r="D107" s="115" t="str">
        <f>IF(Blad1!D102&gt;1,Blad1!B102,FALSE)</f>
        <v>Fränarp</v>
      </c>
      <c r="E107" s="141" t="str">
        <f>IF(Blad1!D102&gt;0,Blad1!C102)</f>
        <v>Timmele</v>
      </c>
      <c r="F107" s="141"/>
      <c r="G107" s="141"/>
      <c r="H107" s="3">
        <f>IF(Blad1!D102&gt;0,Blad1!D102,FALSE)</f>
        <v>40</v>
      </c>
      <c r="I107" s="3">
        <f>IF(Blad1!E102&gt;0,Blad1!E102,FALSE)</f>
        <v>8</v>
      </c>
      <c r="J107" s="143">
        <f>IF(Blad1!D102&gt;0,Blad1!F102,FALSE)</f>
        <v>41945</v>
      </c>
      <c r="K107" s="143"/>
      <c r="L107" s="143">
        <f>IF(Blad1!G102&gt;0,Blad1!G102,FALSE)</f>
        <v>42102</v>
      </c>
      <c r="M107" s="144"/>
      <c r="N107" s="112">
        <f t="shared" ref="N107:N114" si="48">IF(H107&lt;1,0,Q107)</f>
        <v>156</v>
      </c>
      <c r="O107" s="62">
        <v>1</v>
      </c>
      <c r="P107" s="33">
        <f t="shared" ref="P107:P114" si="49">IF(H107&gt;0,(I107*100000)/(H107*L$162*N107))</f>
        <v>7.5414781297134237</v>
      </c>
      <c r="Q107" s="35">
        <f t="shared" ref="Q107:Q114" si="50">IF(H107&gt;0,DAYS360($J107,$L107))</f>
        <v>156</v>
      </c>
      <c r="R107" s="33">
        <f t="shared" ref="R107:R114" si="51">IF(H107&gt;0,P107-$H$173)</f>
        <v>8.1475685424072353E-2</v>
      </c>
      <c r="S107" s="33">
        <f t="shared" ref="S107:S114" si="52">IF(H107&gt;0,R107^2)</f>
        <v>6.6382873153223963E-3</v>
      </c>
      <c r="T107" s="36">
        <f t="shared" ref="T107:T114" si="53">IF(H107&gt;0,P107-$E$168)</f>
        <v>6.253850002007205</v>
      </c>
      <c r="U107" s="36">
        <f t="shared" ref="U107:U114" si="54">IF(H107&gt;0,P107+$E$168)</f>
        <v>8.8291062574196424</v>
      </c>
      <c r="X107" s="33">
        <f t="shared" ref="X107:X114" si="55">IF(H107&gt;0,P107-$H$173)</f>
        <v>8.1475685424072353E-2</v>
      </c>
      <c r="Y107" s="33">
        <f t="shared" ref="Y107:Y114" si="56">IF(H107&gt;0,(R107)^2)</f>
        <v>6.6382873153223963E-3</v>
      </c>
      <c r="AB107" s="73"/>
      <c r="AC107" s="74"/>
      <c r="AD107" s="75"/>
      <c r="AE107" s="76"/>
      <c r="AF107" s="68"/>
      <c r="AH107" s="40" t="b">
        <f t="shared" si="34"/>
        <v>0</v>
      </c>
      <c r="AI107" s="77" t="b">
        <f t="shared" si="46"/>
        <v>0</v>
      </c>
      <c r="AO107" s="62">
        <f t="shared" si="47"/>
        <v>9</v>
      </c>
      <c r="AQ107" s="108"/>
      <c r="AR107" s="108"/>
      <c r="AS107" s="108"/>
      <c r="AT107" s="108"/>
      <c r="AU107" s="108"/>
      <c r="AV107" s="108"/>
      <c r="AW107" s="108"/>
      <c r="AX107" s="108"/>
    </row>
    <row r="108" spans="1:50">
      <c r="A108" s="50"/>
      <c r="B108" s="159" t="str">
        <f>Dataunderlag!A101</f>
        <v>64E 1b 2a</v>
      </c>
      <c r="C108" s="160"/>
      <c r="D108" s="115" t="str">
        <f>IF(Blad1!D103&gt;1,Blad1!B103,FALSE)</f>
        <v>84-23-05</v>
      </c>
      <c r="E108" s="141" t="str">
        <f>IF(Blad1!D103&gt;0,Blad1!C103)</f>
        <v>Knätte</v>
      </c>
      <c r="F108" s="141"/>
      <c r="G108" s="141"/>
      <c r="H108" s="3">
        <f>IF(Blad1!D103&gt;0,Blad1!D103,FALSE)</f>
        <v>20</v>
      </c>
      <c r="I108" s="3">
        <f>IF(Blad1!E103&gt;0,Blad1!E103,FALSE)</f>
        <v>2</v>
      </c>
      <c r="J108" s="143">
        <f>IF(Blad1!D103&gt;0,Blad1!F103,FALSE)</f>
        <v>41966</v>
      </c>
      <c r="K108" s="143"/>
      <c r="L108" s="143">
        <f>IF(Blad1!G103&gt;0,Blad1!G103,FALSE)</f>
        <v>42100</v>
      </c>
      <c r="M108" s="144"/>
      <c r="N108" s="112">
        <f t="shared" si="48"/>
        <v>133</v>
      </c>
      <c r="O108" s="62">
        <v>1</v>
      </c>
      <c r="P108" s="33">
        <f t="shared" si="49"/>
        <v>4.4228217602830604</v>
      </c>
      <c r="Q108" s="35">
        <f t="shared" si="50"/>
        <v>133</v>
      </c>
      <c r="R108" s="33">
        <f t="shared" si="51"/>
        <v>-3.0371806840062909</v>
      </c>
      <c r="S108" s="33">
        <f t="shared" si="52"/>
        <v>9.2244665073009209</v>
      </c>
      <c r="T108" s="36">
        <f t="shared" si="53"/>
        <v>3.1351936325768417</v>
      </c>
      <c r="U108" s="36">
        <f t="shared" si="54"/>
        <v>5.7104498879892791</v>
      </c>
      <c r="X108" s="33">
        <f t="shared" si="55"/>
        <v>-3.0371806840062909</v>
      </c>
      <c r="Y108" s="33">
        <f t="shared" si="56"/>
        <v>9.2244665073009209</v>
      </c>
      <c r="AB108" s="73"/>
      <c r="AC108" s="74"/>
      <c r="AD108" s="75"/>
      <c r="AE108" s="76"/>
      <c r="AF108" s="68"/>
      <c r="AH108" s="40" t="b">
        <f t="shared" si="34"/>
        <v>0</v>
      </c>
      <c r="AI108" s="77" t="b">
        <f t="shared" si="46"/>
        <v>0</v>
      </c>
      <c r="AO108" s="62">
        <f t="shared" si="47"/>
        <v>3</v>
      </c>
      <c r="AQ108" s="108"/>
      <c r="AR108" s="108"/>
      <c r="AS108" s="108"/>
      <c r="AT108" s="108"/>
      <c r="AU108" s="108"/>
      <c r="AV108" s="108"/>
      <c r="AW108" s="108"/>
      <c r="AX108" s="108"/>
    </row>
    <row r="109" spans="1:50">
      <c r="A109" s="50"/>
      <c r="B109" s="159" t="str">
        <f>Dataunderlag!A102</f>
        <v>64E 1b 2c</v>
      </c>
      <c r="C109" s="160"/>
      <c r="D109" s="115" t="str">
        <f>IF(Blad1!D104&gt;1,Blad1!B104,FALSE)</f>
        <v>84-23-05</v>
      </c>
      <c r="E109" s="141" t="str">
        <f>IF(Blad1!D104&gt;0,Blad1!C104)</f>
        <v>Knätte</v>
      </c>
      <c r="F109" s="141"/>
      <c r="G109" s="141"/>
      <c r="H109" s="3">
        <f>IF(Blad1!D104&gt;0,Blad1!D104,FALSE)</f>
        <v>37</v>
      </c>
      <c r="I109" s="3">
        <f>IF(Blad1!E104&gt;0,Blad1!E104,FALSE)</f>
        <v>3</v>
      </c>
      <c r="J109" s="143">
        <f>IF(Blad1!D104&gt;0,Blad1!F104,FALSE)</f>
        <v>41965</v>
      </c>
      <c r="K109" s="143"/>
      <c r="L109" s="143">
        <f>IF(Blad1!G104&gt;0,Blad1!G104,FALSE)</f>
        <v>42099</v>
      </c>
      <c r="M109" s="144"/>
      <c r="N109" s="112">
        <f t="shared" si="48"/>
        <v>133</v>
      </c>
      <c r="O109" s="62">
        <v>1</v>
      </c>
      <c r="P109" s="33">
        <f t="shared" si="49"/>
        <v>3.5860716975268061</v>
      </c>
      <c r="Q109" s="35">
        <f t="shared" si="50"/>
        <v>133</v>
      </c>
      <c r="R109" s="33">
        <f t="shared" si="51"/>
        <v>-3.8739307467625452</v>
      </c>
      <c r="S109" s="33">
        <f t="shared" si="52"/>
        <v>15.007339430712211</v>
      </c>
      <c r="T109" s="36">
        <f t="shared" si="53"/>
        <v>2.2984435698205874</v>
      </c>
      <c r="U109" s="36">
        <f t="shared" si="54"/>
        <v>4.8736998252330253</v>
      </c>
      <c r="X109" s="33">
        <f t="shared" si="55"/>
        <v>-3.8739307467625452</v>
      </c>
      <c r="Y109" s="33">
        <f t="shared" si="56"/>
        <v>15.007339430712211</v>
      </c>
      <c r="AB109" s="73"/>
      <c r="AC109" s="74"/>
      <c r="AD109" s="75"/>
      <c r="AE109" s="76"/>
      <c r="AF109" s="68"/>
      <c r="AH109" s="40" t="b">
        <f t="shared" si="34"/>
        <v>0</v>
      </c>
      <c r="AI109" s="77" t="b">
        <f t="shared" si="46"/>
        <v>0</v>
      </c>
      <c r="AO109" s="62">
        <f t="shared" si="47"/>
        <v>4</v>
      </c>
      <c r="AQ109" s="108"/>
      <c r="AR109" s="108"/>
      <c r="AS109" s="108"/>
      <c r="AT109" s="108"/>
      <c r="AU109" s="108"/>
      <c r="AV109" s="108"/>
      <c r="AW109" s="108"/>
      <c r="AX109" s="108"/>
    </row>
    <row r="110" spans="1:50">
      <c r="A110" s="50"/>
      <c r="B110" s="159" t="str">
        <f>Dataunderlag!A103</f>
        <v>64E 1b 2e</v>
      </c>
      <c r="C110" s="160"/>
      <c r="D110" s="115" t="str">
        <f>IF(Blad1!D105&gt;1,Blad1!B105,FALSE)</f>
        <v>84-23-05</v>
      </c>
      <c r="E110" s="141" t="str">
        <f>IF(Blad1!D105&gt;0,Blad1!C105)</f>
        <v>Knätte</v>
      </c>
      <c r="F110" s="141"/>
      <c r="G110" s="141"/>
      <c r="H110" s="3">
        <f>IF(Blad1!D105&gt;0,Blad1!D105,FALSE)</f>
        <v>17</v>
      </c>
      <c r="I110" s="3">
        <f>IF(Blad1!E105&gt;0,Blad1!E105,FALSE)</f>
        <v>3</v>
      </c>
      <c r="J110" s="143">
        <f>IF(Blad1!D105&gt;0,Blad1!F105,FALSE)</f>
        <v>41958</v>
      </c>
      <c r="K110" s="143"/>
      <c r="L110" s="143">
        <f>IF(Blad1!G105&gt;0,Blad1!G105,FALSE)</f>
        <v>42099</v>
      </c>
      <c r="M110" s="144"/>
      <c r="N110" s="112">
        <f t="shared" si="48"/>
        <v>140</v>
      </c>
      <c r="O110" s="62">
        <v>1</v>
      </c>
      <c r="P110" s="33">
        <f t="shared" si="49"/>
        <v>7.4147305981216016</v>
      </c>
      <c r="Q110" s="35">
        <f t="shared" si="50"/>
        <v>140</v>
      </c>
      <c r="R110" s="33">
        <f t="shared" si="51"/>
        <v>-4.5271846167749707E-2</v>
      </c>
      <c r="S110" s="33">
        <f t="shared" si="52"/>
        <v>2.0495400554363941E-3</v>
      </c>
      <c r="T110" s="36">
        <f t="shared" si="53"/>
        <v>6.1271024704153829</v>
      </c>
      <c r="U110" s="36">
        <f t="shared" si="54"/>
        <v>8.7023587258278212</v>
      </c>
      <c r="X110" s="33">
        <f t="shared" si="55"/>
        <v>-4.5271846167749707E-2</v>
      </c>
      <c r="Y110" s="33">
        <f t="shared" si="56"/>
        <v>2.0495400554363941E-3</v>
      </c>
      <c r="AB110" s="73"/>
      <c r="AC110" s="74"/>
      <c r="AD110" s="75"/>
      <c r="AE110" s="76"/>
      <c r="AF110" s="68"/>
      <c r="AH110" s="40" t="b">
        <f t="shared" si="34"/>
        <v>0</v>
      </c>
      <c r="AI110" s="77" t="b">
        <f t="shared" si="46"/>
        <v>0</v>
      </c>
      <c r="AO110" s="62">
        <f t="shared" si="47"/>
        <v>4</v>
      </c>
      <c r="AQ110" s="108"/>
      <c r="AR110" s="108"/>
      <c r="AS110" s="108"/>
      <c r="AT110" s="108"/>
      <c r="AU110" s="108"/>
      <c r="AV110" s="108"/>
      <c r="AW110" s="108"/>
      <c r="AX110" s="108"/>
    </row>
    <row r="111" spans="1:50">
      <c r="A111" s="50"/>
      <c r="B111" s="159" t="str">
        <f>Dataunderlag!A104</f>
        <v>64E 1b 2g</v>
      </c>
      <c r="C111" s="160"/>
      <c r="D111" s="115" t="str">
        <f>IF(Blad1!D106&gt;1,Blad1!B106,FALSE)</f>
        <v>Gudebo</v>
      </c>
      <c r="E111" s="141" t="str">
        <f>IF(Blad1!D106&gt;0,Blad1!C106)</f>
        <v>Liared</v>
      </c>
      <c r="F111" s="141"/>
      <c r="G111" s="141"/>
      <c r="H111" s="3">
        <f>IF(Blad1!D106&gt;0,Blad1!D106,FALSE)</f>
        <v>32</v>
      </c>
      <c r="I111" s="3">
        <f>IF(Blad1!E106&gt;0,Blad1!E106,FALSE)</f>
        <v>2</v>
      </c>
      <c r="J111" s="143">
        <f>IF(Blad1!D106&gt;0,Blad1!F106,FALSE)</f>
        <v>41930</v>
      </c>
      <c r="K111" s="143"/>
      <c r="L111" s="143">
        <f>IF(Blad1!G106&gt;0,Blad1!G106,FALSE)</f>
        <v>42100</v>
      </c>
      <c r="M111" s="144"/>
      <c r="N111" s="112">
        <f t="shared" si="48"/>
        <v>168</v>
      </c>
      <c r="O111" s="62">
        <v>1</v>
      </c>
      <c r="P111" s="33">
        <f t="shared" si="49"/>
        <v>2.1883753501400562</v>
      </c>
      <c r="Q111" s="35">
        <f t="shared" si="50"/>
        <v>168</v>
      </c>
      <c r="R111" s="33">
        <f t="shared" si="51"/>
        <v>-5.2716270941492951</v>
      </c>
      <c r="S111" s="33">
        <f t="shared" si="52"/>
        <v>27.790052219768942</v>
      </c>
      <c r="T111" s="36">
        <f t="shared" si="53"/>
        <v>0.90074722243383754</v>
      </c>
      <c r="U111" s="36">
        <f t="shared" si="54"/>
        <v>3.4760034778462749</v>
      </c>
      <c r="X111" s="33">
        <f t="shared" si="55"/>
        <v>-5.2716270941492951</v>
      </c>
      <c r="Y111" s="33">
        <f t="shared" si="56"/>
        <v>27.790052219768942</v>
      </c>
      <c r="AB111" s="73"/>
      <c r="AC111" s="74"/>
      <c r="AD111" s="75"/>
      <c r="AE111" s="76"/>
      <c r="AF111" s="68"/>
      <c r="AH111" s="40" t="b">
        <f t="shared" ref="AH111:AH142" si="57">IF(AC111&gt;0,DAYS360($AJ$7,AE111))</f>
        <v>0</v>
      </c>
      <c r="AI111" s="77" t="b">
        <f t="shared" si="46"/>
        <v>0</v>
      </c>
      <c r="AO111" s="62">
        <f t="shared" si="47"/>
        <v>3</v>
      </c>
      <c r="AQ111" s="108"/>
      <c r="AR111" s="108"/>
      <c r="AS111" s="108"/>
      <c r="AT111" s="108"/>
      <c r="AU111" s="108"/>
      <c r="AV111" s="108"/>
      <c r="AW111" s="108"/>
      <c r="AX111" s="108"/>
    </row>
    <row r="112" spans="1:50">
      <c r="A112" s="50"/>
      <c r="B112" s="159" t="str">
        <f>Dataunderlag!A105</f>
        <v>64E 1b 2i</v>
      </c>
      <c r="C112" s="160"/>
      <c r="D112" s="115" t="str">
        <f>IF(Blad1!D107&gt;1,Blad1!B107,FALSE)</f>
        <v>Gudebo</v>
      </c>
      <c r="E112" s="141" t="str">
        <f>IF(Blad1!D107&gt;0,Blad1!C107)</f>
        <v>Liared</v>
      </c>
      <c r="F112" s="141"/>
      <c r="G112" s="141"/>
      <c r="H112" s="3">
        <f>IF(Blad1!D107&gt;0,Blad1!D107,FALSE)</f>
        <v>34</v>
      </c>
      <c r="I112" s="3">
        <f>IF(Blad1!E107&gt;0,Blad1!E107,FALSE)</f>
        <v>5</v>
      </c>
      <c r="J112" s="143">
        <f>IF(Blad1!D107&gt;0,Blad1!F107,FALSE)</f>
        <v>41930</v>
      </c>
      <c r="K112" s="143"/>
      <c r="L112" s="143">
        <f>IF(Blad1!G107&gt;0,Blad1!G107,FALSE)</f>
        <v>42100</v>
      </c>
      <c r="M112" s="144"/>
      <c r="N112" s="112">
        <f t="shared" si="48"/>
        <v>168</v>
      </c>
      <c r="O112" s="62">
        <v>1</v>
      </c>
      <c r="P112" s="33">
        <f t="shared" si="49"/>
        <v>5.1491184709177791</v>
      </c>
      <c r="Q112" s="35">
        <f t="shared" si="50"/>
        <v>168</v>
      </c>
      <c r="R112" s="33">
        <f t="shared" si="51"/>
        <v>-2.3108839733715723</v>
      </c>
      <c r="S112" s="33">
        <f t="shared" si="52"/>
        <v>5.3401847383855854</v>
      </c>
      <c r="T112" s="36">
        <f t="shared" si="53"/>
        <v>3.8614903432115604</v>
      </c>
      <c r="U112" s="36">
        <f t="shared" si="54"/>
        <v>6.4367465986239978</v>
      </c>
      <c r="X112" s="33">
        <f t="shared" si="55"/>
        <v>-2.3108839733715723</v>
      </c>
      <c r="Y112" s="33">
        <f t="shared" si="56"/>
        <v>5.3401847383855854</v>
      </c>
      <c r="AB112" s="73"/>
      <c r="AC112" s="74"/>
      <c r="AD112" s="75"/>
      <c r="AE112" s="76"/>
      <c r="AF112" s="68"/>
      <c r="AH112" s="40" t="b">
        <f t="shared" si="57"/>
        <v>0</v>
      </c>
      <c r="AI112" s="77" t="b">
        <f t="shared" si="46"/>
        <v>0</v>
      </c>
      <c r="AO112" s="62">
        <f t="shared" si="47"/>
        <v>6</v>
      </c>
      <c r="AQ112" s="108"/>
      <c r="AR112" s="108"/>
      <c r="AS112" s="108"/>
      <c r="AT112" s="108"/>
      <c r="AU112" s="108"/>
      <c r="AV112" s="108"/>
      <c r="AW112" s="108"/>
      <c r="AX112" s="108"/>
    </row>
    <row r="113" spans="1:50">
      <c r="A113" s="50"/>
      <c r="B113" s="159" t="str">
        <f>Dataunderlag!A106</f>
        <v>64E 1c 2a</v>
      </c>
      <c r="C113" s="160"/>
      <c r="D113" s="115"/>
      <c r="E113" s="141" t="str">
        <f>IF(Blad1!D108&gt;0,Blad1!C108)</f>
        <v>Liared</v>
      </c>
      <c r="F113" s="141"/>
      <c r="G113" s="141"/>
      <c r="H113" s="3">
        <f>IF(Blad1!D108&gt;0,Blad1!D108,FALSE)</f>
        <v>19</v>
      </c>
      <c r="I113" s="3">
        <f>IF(Blad1!E108&gt;0,Blad1!E108,FALSE)</f>
        <v>2</v>
      </c>
      <c r="J113" s="143">
        <f>IF(Blad1!D108&gt;0,Blad1!F108,FALSE)</f>
        <v>41958</v>
      </c>
      <c r="K113" s="143"/>
      <c r="L113" s="143">
        <f>IF(Blad1!G108&gt;0,Blad1!G108,FALSE)</f>
        <v>42111</v>
      </c>
      <c r="M113" s="144"/>
      <c r="N113" s="112">
        <f t="shared" si="48"/>
        <v>152</v>
      </c>
      <c r="O113" s="62">
        <v>1</v>
      </c>
      <c r="P113" s="33">
        <f t="shared" si="49"/>
        <v>4.0736516213133456</v>
      </c>
      <c r="Q113" s="35">
        <f t="shared" si="50"/>
        <v>152</v>
      </c>
      <c r="R113" s="33">
        <f t="shared" si="51"/>
        <v>-3.3863508229760058</v>
      </c>
      <c r="S113" s="33">
        <f t="shared" si="52"/>
        <v>11.467371896270272</v>
      </c>
      <c r="T113" s="36">
        <f t="shared" si="53"/>
        <v>2.7860234936071269</v>
      </c>
      <c r="U113" s="36">
        <f t="shared" si="54"/>
        <v>5.3612797490195643</v>
      </c>
      <c r="X113" s="33">
        <f t="shared" si="55"/>
        <v>-3.3863508229760058</v>
      </c>
      <c r="Y113" s="33">
        <f t="shared" si="56"/>
        <v>11.467371896270272</v>
      </c>
      <c r="AB113" s="73"/>
      <c r="AC113" s="74"/>
      <c r="AD113" s="75"/>
      <c r="AE113" s="76"/>
      <c r="AF113" s="68"/>
      <c r="AH113" s="40" t="b">
        <f t="shared" si="57"/>
        <v>0</v>
      </c>
      <c r="AI113" s="77" t="b">
        <f t="shared" si="46"/>
        <v>0</v>
      </c>
      <c r="AO113" s="62">
        <f t="shared" si="47"/>
        <v>3</v>
      </c>
      <c r="AQ113" s="108"/>
      <c r="AR113" s="108"/>
      <c r="AS113" s="108"/>
      <c r="AT113" s="108"/>
      <c r="AU113" s="108"/>
      <c r="AV113" s="108"/>
      <c r="AW113" s="108"/>
      <c r="AX113" s="108"/>
    </row>
    <row r="114" spans="1:50">
      <c r="A114" s="50"/>
      <c r="B114" s="159" t="str">
        <f>Dataunderlag!A107</f>
        <v>64E 1c 2c</v>
      </c>
      <c r="C114" s="160"/>
      <c r="D114" s="115"/>
      <c r="E114" s="141" t="str">
        <f>IF(Blad1!D109&gt;0,Blad1!C109)</f>
        <v>Liared</v>
      </c>
      <c r="F114" s="141"/>
      <c r="G114" s="141"/>
      <c r="H114" s="3">
        <f>IF(Blad1!D109&gt;0,Blad1!D109,FALSE)</f>
        <v>20</v>
      </c>
      <c r="I114" s="3">
        <f>IF(Blad1!E109&gt;0,Blad1!E109,FALSE)</f>
        <v>6</v>
      </c>
      <c r="J114" s="143">
        <f>IF(Blad1!D109&gt;0,Blad1!F109,FALSE)</f>
        <v>41958</v>
      </c>
      <c r="K114" s="143"/>
      <c r="L114" s="143">
        <f>IF(Blad1!G109&gt;0,Blad1!G109,FALSE)</f>
        <v>42103</v>
      </c>
      <c r="M114" s="144"/>
      <c r="N114" s="112">
        <f t="shared" si="48"/>
        <v>144</v>
      </c>
      <c r="O114" s="62">
        <v>1</v>
      </c>
      <c r="P114" s="33">
        <f t="shared" si="49"/>
        <v>12.254901960784315</v>
      </c>
      <c r="Q114" s="35">
        <f t="shared" si="50"/>
        <v>144</v>
      </c>
      <c r="R114" s="33">
        <f t="shared" si="51"/>
        <v>4.7948995164949633</v>
      </c>
      <c r="S114" s="33">
        <f t="shared" si="52"/>
        <v>22.991061373283632</v>
      </c>
      <c r="T114" s="36">
        <f t="shared" si="53"/>
        <v>10.967273833078096</v>
      </c>
      <c r="U114" s="36">
        <f t="shared" si="54"/>
        <v>13.542530088490533</v>
      </c>
      <c r="X114" s="33">
        <f t="shared" si="55"/>
        <v>4.7948995164949633</v>
      </c>
      <c r="Y114" s="33">
        <f t="shared" si="56"/>
        <v>22.991061373283632</v>
      </c>
      <c r="AB114" s="73"/>
      <c r="AC114" s="74"/>
      <c r="AD114" s="75"/>
      <c r="AE114" s="76"/>
      <c r="AF114" s="68"/>
      <c r="AH114" s="40" t="b">
        <f t="shared" si="57"/>
        <v>0</v>
      </c>
      <c r="AI114" s="77" t="b">
        <f t="shared" si="46"/>
        <v>0</v>
      </c>
      <c r="AO114" s="62">
        <f t="shared" si="47"/>
        <v>7</v>
      </c>
      <c r="AQ114" s="108"/>
      <c r="AR114" s="108"/>
      <c r="AS114" s="108"/>
      <c r="AT114" s="108"/>
      <c r="AU114" s="108"/>
      <c r="AV114" s="108"/>
      <c r="AW114" s="108"/>
      <c r="AX114" s="108"/>
    </row>
    <row r="115" spans="1:50">
      <c r="A115" s="50"/>
      <c r="B115" s="159" t="str">
        <f>Dataunderlag!A108</f>
        <v>64E 1c 2e</v>
      </c>
      <c r="C115" s="160"/>
      <c r="D115" s="115"/>
      <c r="E115" s="141"/>
      <c r="F115" s="141"/>
      <c r="G115" s="141"/>
      <c r="H115" s="3"/>
      <c r="I115" s="3"/>
      <c r="J115" s="143"/>
      <c r="K115" s="143"/>
      <c r="L115" s="143"/>
      <c r="M115" s="144"/>
      <c r="N115" s="112"/>
      <c r="O115" s="62">
        <v>1</v>
      </c>
      <c r="Q115" s="35"/>
      <c r="T115" s="36"/>
      <c r="U115" s="36"/>
      <c r="AB115" s="73"/>
      <c r="AC115" s="74"/>
      <c r="AD115" s="75"/>
      <c r="AE115" s="76"/>
      <c r="AF115" s="68"/>
      <c r="AH115" s="40" t="b">
        <f t="shared" si="57"/>
        <v>0</v>
      </c>
      <c r="AI115" s="77" t="b">
        <f t="shared" si="46"/>
        <v>0</v>
      </c>
      <c r="AO115" s="62">
        <f t="shared" si="47"/>
        <v>1</v>
      </c>
      <c r="AQ115" s="108"/>
      <c r="AR115" s="108"/>
      <c r="AS115" s="108"/>
      <c r="AT115" s="108"/>
      <c r="AU115" s="108"/>
      <c r="AV115" s="108"/>
      <c r="AW115" s="108"/>
      <c r="AX115" s="108"/>
    </row>
    <row r="116" spans="1:50">
      <c r="A116" s="50"/>
      <c r="B116" s="159" t="str">
        <f>Dataunderlag!A109</f>
        <v>64E 1a 0e</v>
      </c>
      <c r="C116" s="160"/>
      <c r="D116" s="115"/>
      <c r="E116" s="141"/>
      <c r="F116" s="141"/>
      <c r="G116" s="141"/>
      <c r="H116" s="3"/>
      <c r="I116" s="3"/>
      <c r="J116" s="143"/>
      <c r="K116" s="143"/>
      <c r="L116" s="143"/>
      <c r="M116" s="144"/>
      <c r="N116" s="112"/>
      <c r="O116" s="62">
        <v>1</v>
      </c>
      <c r="Q116" s="35"/>
      <c r="T116" s="36"/>
      <c r="U116" s="36"/>
      <c r="AB116" s="73"/>
      <c r="AC116" s="74"/>
      <c r="AD116" s="75"/>
      <c r="AE116" s="76"/>
      <c r="AF116" s="68"/>
      <c r="AH116" s="40" t="b">
        <f t="shared" si="57"/>
        <v>0</v>
      </c>
      <c r="AI116" s="77" t="b">
        <f t="shared" si="46"/>
        <v>0</v>
      </c>
      <c r="AO116" s="62">
        <f t="shared" si="47"/>
        <v>1</v>
      </c>
      <c r="AQ116" s="108"/>
      <c r="AR116" s="108"/>
      <c r="AS116" s="108"/>
      <c r="AT116" s="108"/>
      <c r="AU116" s="108"/>
      <c r="AV116" s="108"/>
      <c r="AW116" s="108"/>
      <c r="AX116" s="108"/>
    </row>
    <row r="117" spans="1:50">
      <c r="A117" s="50"/>
      <c r="B117" s="159" t="str">
        <f>Dataunderlag!A110</f>
        <v>64E 1a 0g</v>
      </c>
      <c r="C117" s="160"/>
      <c r="D117" s="115"/>
      <c r="E117" s="141"/>
      <c r="F117" s="141"/>
      <c r="G117" s="141"/>
      <c r="H117" s="3"/>
      <c r="I117" s="3"/>
      <c r="J117" s="143"/>
      <c r="K117" s="143"/>
      <c r="L117" s="143"/>
      <c r="M117" s="144"/>
      <c r="N117" s="112"/>
      <c r="O117" s="62">
        <v>1</v>
      </c>
      <c r="Q117" s="35"/>
      <c r="T117" s="36"/>
      <c r="U117" s="36"/>
      <c r="AB117" s="73"/>
      <c r="AC117" s="74"/>
      <c r="AD117" s="75"/>
      <c r="AE117" s="76"/>
      <c r="AF117" s="68"/>
      <c r="AH117" s="40" t="b">
        <f t="shared" si="57"/>
        <v>0</v>
      </c>
      <c r="AI117" s="77" t="b">
        <f t="shared" si="46"/>
        <v>0</v>
      </c>
      <c r="AO117" s="62">
        <f t="shared" si="47"/>
        <v>1</v>
      </c>
      <c r="AQ117" s="108"/>
      <c r="AR117" s="108"/>
      <c r="AS117" s="108"/>
      <c r="AT117" s="108"/>
      <c r="AU117" s="108"/>
      <c r="AV117" s="108"/>
      <c r="AW117" s="108"/>
      <c r="AX117" s="108"/>
    </row>
    <row r="118" spans="1:50">
      <c r="A118" s="50"/>
      <c r="B118" s="159" t="str">
        <f>Dataunderlag!A111</f>
        <v>64E 1a 0i</v>
      </c>
      <c r="C118" s="160"/>
      <c r="D118" s="115"/>
      <c r="E118" s="141" t="str">
        <f>IF(Blad1!D113&gt;0,Blad1!C113)</f>
        <v>Timmele</v>
      </c>
      <c r="F118" s="141"/>
      <c r="G118" s="141"/>
      <c r="H118" s="3">
        <f>IF(Blad1!D113&gt;0,Blad1!D113,FALSE)</f>
        <v>21</v>
      </c>
      <c r="I118" s="3">
        <f>IF(Blad1!E113&gt;0,Blad1!E113,FALSE)</f>
        <v>5</v>
      </c>
      <c r="J118" s="143">
        <f>IF(Blad1!D113&gt;0,Blad1!F113,FALSE)</f>
        <v>41945</v>
      </c>
      <c r="K118" s="143"/>
      <c r="L118" s="143">
        <f>IF(Blad1!G113&gt;0,Blad1!G113,FALSE)</f>
        <v>42102</v>
      </c>
      <c r="M118" s="144"/>
      <c r="N118" s="112">
        <f>IF(H118&lt;1,0,Q118)</f>
        <v>156</v>
      </c>
      <c r="O118" s="62">
        <v>1</v>
      </c>
      <c r="P118" s="33">
        <f>IF(H118&gt;0,(I118*100000)/(H118*L$162*N118))</f>
        <v>8.9779501544207427</v>
      </c>
      <c r="Q118" s="35">
        <f>IF(H118&gt;0,DAYS360($J118,$L118))</f>
        <v>156</v>
      </c>
      <c r="R118" s="33">
        <f>IF(H118&gt;0,P118-$H$173)</f>
        <v>1.5179477101313914</v>
      </c>
      <c r="S118" s="33">
        <f>IF(H118&gt;0,R118^2)</f>
        <v>2.3041652506931345</v>
      </c>
      <c r="T118" s="36">
        <f>IF(H118&gt;0,P118-$E$168)</f>
        <v>7.690322026714524</v>
      </c>
      <c r="U118" s="36">
        <f>IF(H118&gt;0,P118+$E$168)</f>
        <v>10.265578282126961</v>
      </c>
      <c r="X118" s="33">
        <f>IF(H118&gt;0,P118-$H$173)</f>
        <v>1.5179477101313914</v>
      </c>
      <c r="Y118" s="33">
        <f>IF(H118&gt;0,(R118)^2)</f>
        <v>2.3041652506931345</v>
      </c>
      <c r="AB118" s="73"/>
      <c r="AC118" s="74"/>
      <c r="AD118" s="75"/>
      <c r="AE118" s="76"/>
      <c r="AF118" s="68"/>
      <c r="AH118" s="40" t="b">
        <f t="shared" si="57"/>
        <v>0</v>
      </c>
      <c r="AI118" s="77" t="b">
        <f t="shared" si="46"/>
        <v>0</v>
      </c>
      <c r="AO118" s="62">
        <f t="shared" si="47"/>
        <v>6</v>
      </c>
      <c r="AQ118" s="108"/>
      <c r="AR118" s="108"/>
      <c r="AS118" s="108"/>
      <c r="AT118" s="108"/>
      <c r="AU118" s="108"/>
      <c r="AV118" s="108"/>
      <c r="AW118" s="108"/>
      <c r="AX118" s="108"/>
    </row>
    <row r="119" spans="1:50">
      <c r="A119" s="50"/>
      <c r="B119" s="159" t="str">
        <f>Dataunderlag!A112</f>
        <v>64E 1b 0a</v>
      </c>
      <c r="C119" s="160"/>
      <c r="D119" s="115"/>
      <c r="E119" s="141" t="str">
        <f>IF(Blad1!D114&gt;0,Blad1!C114)</f>
        <v>Hössna</v>
      </c>
      <c r="F119" s="141"/>
      <c r="G119" s="141"/>
      <c r="H119" s="3">
        <f>IF(Blad1!D114&gt;0,Blad1!D114,FALSE)</f>
        <v>40</v>
      </c>
      <c r="I119" s="3">
        <f>IF(Blad1!E114&gt;0,Blad1!E114,FALSE)</f>
        <v>4</v>
      </c>
      <c r="J119" s="143">
        <f>IF(Blad1!D114&gt;0,Blad1!F114,FALSE)</f>
        <v>41958</v>
      </c>
      <c r="K119" s="143"/>
      <c r="L119" s="143">
        <f>IF(Blad1!G114&gt;0,Blad1!G114,FALSE)</f>
        <v>42113</v>
      </c>
      <c r="M119" s="144"/>
      <c r="N119" s="112">
        <f>IF(H119&lt;1,0,Q119)</f>
        <v>154</v>
      </c>
      <c r="O119" s="62">
        <v>1</v>
      </c>
      <c r="P119" s="33">
        <f>IF(H119&gt;0,(I119*100000)/(H119*L$162*N119))</f>
        <v>3.8197097020626432</v>
      </c>
      <c r="Q119" s="35">
        <f>IF(H119&gt;0,DAYS360($J119,$L119))</f>
        <v>154</v>
      </c>
      <c r="R119" s="33">
        <f>IF(H119&gt;0,P119-$H$173)</f>
        <v>-3.6402927422267082</v>
      </c>
      <c r="S119" s="33">
        <f>IF(H119&gt;0,R119^2)</f>
        <v>13.251731249108447</v>
      </c>
      <c r="T119" s="36">
        <f>IF(H119&gt;0,P119-$E$168)</f>
        <v>2.5320815743564244</v>
      </c>
      <c r="U119" s="36">
        <f>IF(H119&gt;0,P119+$E$168)</f>
        <v>5.1073378297688619</v>
      </c>
      <c r="X119" s="33">
        <f>IF(H119&gt;0,P119-$H$173)</f>
        <v>-3.6402927422267082</v>
      </c>
      <c r="Y119" s="33">
        <f>IF(H119&gt;0,(R119)^2)</f>
        <v>13.251731249108447</v>
      </c>
      <c r="AB119" s="73"/>
      <c r="AC119" s="74"/>
      <c r="AD119" s="75"/>
      <c r="AE119" s="76"/>
      <c r="AF119" s="68"/>
      <c r="AH119" s="40" t="b">
        <f t="shared" si="57"/>
        <v>0</v>
      </c>
      <c r="AI119" s="77" t="b">
        <f t="shared" si="46"/>
        <v>0</v>
      </c>
      <c r="AO119" s="62">
        <f t="shared" si="47"/>
        <v>5</v>
      </c>
      <c r="AQ119" s="108"/>
      <c r="AR119" s="108"/>
      <c r="AS119" s="108"/>
      <c r="AT119" s="108"/>
      <c r="AU119" s="108"/>
      <c r="AV119" s="108"/>
      <c r="AW119" s="108"/>
      <c r="AX119" s="108"/>
    </row>
    <row r="120" spans="1:50">
      <c r="A120" s="50"/>
      <c r="B120" s="159" t="str">
        <f>Dataunderlag!A113</f>
        <v>64E 1b 0c</v>
      </c>
      <c r="C120" s="160"/>
      <c r="D120" s="115"/>
      <c r="E120" s="141" t="str">
        <f>IF(Blad1!D115&gt;0,Blad1!C115)</f>
        <v>Hössna</v>
      </c>
      <c r="F120" s="141"/>
      <c r="G120" s="141"/>
      <c r="H120" s="3">
        <f>IF(Blad1!D115&gt;0,Blad1!D115,FALSE)</f>
        <v>18</v>
      </c>
      <c r="I120" s="3">
        <f>IF(Blad1!E115&gt;0,Blad1!E115,FALSE)</f>
        <v>2</v>
      </c>
      <c r="J120" s="143">
        <f>IF(Blad1!D115&gt;0,Blad1!F115,FALSE)</f>
        <v>41949</v>
      </c>
      <c r="K120" s="143"/>
      <c r="L120" s="143">
        <f>IF(Blad1!G115&gt;0,Blad1!G115,FALSE)</f>
        <v>42110</v>
      </c>
      <c r="M120" s="144"/>
      <c r="N120" s="112">
        <f>IF(H120&lt;1,0,Q120)</f>
        <v>160</v>
      </c>
      <c r="O120" s="62">
        <v>1</v>
      </c>
      <c r="P120" s="33">
        <f>IF(H120&gt;0,(I120*100000)/(H120*L$162*N120))</f>
        <v>4.0849673202614376</v>
      </c>
      <c r="Q120" s="35">
        <f>IF(H120&gt;0,DAYS360($J120,$L120))</f>
        <v>160</v>
      </c>
      <c r="R120" s="33">
        <f>IF(H120&gt;0,P120-$H$173)</f>
        <v>-3.3750351240279137</v>
      </c>
      <c r="S120" s="33">
        <f>IF(H120&gt;0,R120^2)</f>
        <v>11.390862088422114</v>
      </c>
      <c r="T120" s="36">
        <f>IF(H120&gt;0,P120-$E$168)</f>
        <v>2.7973391925552189</v>
      </c>
      <c r="U120" s="36">
        <f>IF(H120&gt;0,P120+$E$168)</f>
        <v>5.3725954479676563</v>
      </c>
      <c r="X120" s="33">
        <f>IF(H120&gt;0,P120-$H$173)</f>
        <v>-3.3750351240279137</v>
      </c>
      <c r="Y120" s="33">
        <f>IF(H120&gt;0,(R120)^2)</f>
        <v>11.390862088422114</v>
      </c>
      <c r="AB120" s="73"/>
      <c r="AC120" s="74"/>
      <c r="AD120" s="75"/>
      <c r="AE120" s="76"/>
      <c r="AF120" s="68"/>
      <c r="AH120" s="40" t="b">
        <f t="shared" si="57"/>
        <v>0</v>
      </c>
      <c r="AI120" s="77" t="b">
        <f t="shared" si="46"/>
        <v>0</v>
      </c>
      <c r="AO120" s="62">
        <f t="shared" si="47"/>
        <v>3</v>
      </c>
      <c r="AQ120" s="108"/>
      <c r="AR120" s="108"/>
      <c r="AS120" s="108"/>
      <c r="AT120" s="108"/>
      <c r="AU120" s="108"/>
      <c r="AV120" s="108"/>
      <c r="AW120" s="108"/>
      <c r="AX120" s="108"/>
    </row>
    <row r="121" spans="1:50">
      <c r="A121" s="50"/>
      <c r="B121" s="159" t="str">
        <f>Dataunderlag!A114</f>
        <v>64E 1b 0e</v>
      </c>
      <c r="C121" s="160"/>
      <c r="D121" s="115"/>
      <c r="E121" s="141"/>
      <c r="F121" s="141"/>
      <c r="G121" s="141"/>
      <c r="H121" s="3"/>
      <c r="I121" s="3"/>
      <c r="J121" s="143"/>
      <c r="K121" s="143"/>
      <c r="L121" s="143"/>
      <c r="M121" s="144"/>
      <c r="N121" s="112"/>
      <c r="O121" s="62">
        <v>1</v>
      </c>
      <c r="Q121" s="35"/>
      <c r="T121" s="36"/>
      <c r="U121" s="36"/>
      <c r="AB121" s="73"/>
      <c r="AC121" s="74"/>
      <c r="AD121" s="75"/>
      <c r="AE121" s="76"/>
      <c r="AF121" s="68"/>
      <c r="AH121" s="40" t="b">
        <f t="shared" si="57"/>
        <v>0</v>
      </c>
      <c r="AI121" s="77" t="b">
        <f t="shared" si="46"/>
        <v>0</v>
      </c>
      <c r="AO121" s="62">
        <f t="shared" si="47"/>
        <v>1</v>
      </c>
      <c r="AQ121" s="108"/>
      <c r="AR121" s="108"/>
      <c r="AS121" s="108"/>
      <c r="AT121" s="108"/>
      <c r="AU121" s="108"/>
      <c r="AV121" s="108"/>
      <c r="AW121" s="108"/>
      <c r="AX121" s="108"/>
    </row>
    <row r="122" spans="1:50">
      <c r="A122" s="50"/>
      <c r="B122" s="159" t="str">
        <f>Dataunderlag!A115</f>
        <v>64E 1b 0g</v>
      </c>
      <c r="C122" s="160"/>
      <c r="D122" s="115" t="str">
        <f>IF(Blad1!D117&gt;1,Blad1!B117,FALSE)</f>
        <v>Gudebo</v>
      </c>
      <c r="E122" s="141" t="str">
        <f>IF(Blad1!D117&gt;0,Blad1!C117)</f>
        <v>Liared</v>
      </c>
      <c r="F122" s="141"/>
      <c r="G122" s="141"/>
      <c r="H122" s="3">
        <f>IF(Blad1!D117&gt;0,Blad1!D117,FALSE)</f>
        <v>20</v>
      </c>
      <c r="I122" s="3">
        <f>IF(Blad1!E117&gt;0,Blad1!E117,FALSE)</f>
        <v>4</v>
      </c>
      <c r="J122" s="143">
        <f>IF(Blad1!D117&gt;0,Blad1!F117,FALSE)</f>
        <v>41930</v>
      </c>
      <c r="K122" s="143"/>
      <c r="L122" s="143">
        <f>IF(Blad1!G117&gt;0,Blad1!G117,FALSE)</f>
        <v>42100</v>
      </c>
      <c r="M122" s="144"/>
      <c r="N122" s="112">
        <f>IF(H122&lt;1,0,Q122)</f>
        <v>168</v>
      </c>
      <c r="O122" s="62">
        <v>1</v>
      </c>
      <c r="P122" s="33">
        <f>IF(H122&gt;0,(I122*100000)/(H122*L$162*N122))</f>
        <v>7.0028011204481793</v>
      </c>
      <c r="Q122" s="35">
        <f>IF(H122&gt;0,DAYS360($J122,$L122))</f>
        <v>168</v>
      </c>
      <c r="R122" s="33">
        <f>IF(H122&gt;0,P122-$H$173)</f>
        <v>-0.45720132384117207</v>
      </c>
      <c r="S122" s="33">
        <f>IF(H122&gt;0,R122^2)</f>
        <v>0.20903305052212029</v>
      </c>
      <c r="T122" s="36">
        <f>IF(H122&gt;0,P122-$E$168)</f>
        <v>5.7151729927419606</v>
      </c>
      <c r="U122" s="36">
        <f>IF(H122&gt;0,P122+$E$168)</f>
        <v>8.290429248154398</v>
      </c>
      <c r="X122" s="33">
        <f>IF(H122&gt;0,P122-$H$173)</f>
        <v>-0.45720132384117207</v>
      </c>
      <c r="Y122" s="33">
        <f>IF(H122&gt;0,(R122)^2)</f>
        <v>0.20903305052212029</v>
      </c>
      <c r="AB122" s="73"/>
      <c r="AC122" s="74"/>
      <c r="AD122" s="75"/>
      <c r="AE122" s="76"/>
      <c r="AF122" s="68"/>
      <c r="AH122" s="40" t="b">
        <f t="shared" si="57"/>
        <v>0</v>
      </c>
      <c r="AI122" s="77" t="b">
        <f t="shared" si="46"/>
        <v>0</v>
      </c>
      <c r="AO122" s="62">
        <f t="shared" si="47"/>
        <v>5</v>
      </c>
      <c r="AQ122" s="108"/>
      <c r="AR122" s="108"/>
      <c r="AS122" s="108"/>
      <c r="AT122" s="108"/>
      <c r="AU122" s="108"/>
      <c r="AV122" s="108"/>
      <c r="AW122" s="108"/>
      <c r="AX122" s="108"/>
    </row>
    <row r="123" spans="1:50">
      <c r="A123" s="50"/>
      <c r="B123" s="159" t="str">
        <f>Dataunderlag!A116</f>
        <v>64E 1b 0i</v>
      </c>
      <c r="C123" s="160"/>
      <c r="D123" s="115" t="str">
        <f>IF(Blad1!D118&gt;1,Blad1!B118,FALSE)</f>
        <v>Lindås</v>
      </c>
      <c r="E123" s="141" t="str">
        <f>IF(Blad1!D118&gt;0,Blad1!C118)</f>
        <v>Liared</v>
      </c>
      <c r="F123" s="141"/>
      <c r="G123" s="141"/>
      <c r="H123" s="3">
        <f>IF(Blad1!D118&gt;0,Blad1!D118,FALSE)</f>
        <v>31</v>
      </c>
      <c r="I123" s="3">
        <f>IF(Blad1!E118&gt;0,Blad1!E118,FALSE)</f>
        <v>10</v>
      </c>
      <c r="J123" s="143">
        <f>IF(Blad1!D118&gt;0,Blad1!F118,FALSE)</f>
        <v>41951</v>
      </c>
      <c r="K123" s="143"/>
      <c r="L123" s="143">
        <f>IF(Blad1!G118&gt;0,Blad1!G118,FALSE)</f>
        <v>42093</v>
      </c>
      <c r="M123" s="144"/>
      <c r="N123" s="112">
        <f>IF(H123&lt;1,0,Q123)</f>
        <v>142</v>
      </c>
      <c r="O123" s="62">
        <v>1</v>
      </c>
      <c r="P123" s="33">
        <f>IF(H123&gt;0,(I123*100000)/(H123*L$162*N123))</f>
        <v>13.362909907261406</v>
      </c>
      <c r="Q123" s="35">
        <f>IF(H123&gt;0,DAYS360($J123,$L123))</f>
        <v>142</v>
      </c>
      <c r="R123" s="33">
        <f>IF(H123&gt;0,P123-$H$173)</f>
        <v>5.9029074629720544</v>
      </c>
      <c r="S123" s="33">
        <f>IF(H123&gt;0,R123^2)</f>
        <v>34.844316516411176</v>
      </c>
      <c r="T123" s="36">
        <f>IF(H123&gt;0,P123-$E$168)</f>
        <v>12.075281779555187</v>
      </c>
      <c r="U123" s="36">
        <f>IF(H123&gt;0,P123+$E$168)</f>
        <v>14.650538034967624</v>
      </c>
      <c r="X123" s="33">
        <f>IF(H123&gt;0,P123-$H$173)</f>
        <v>5.9029074629720544</v>
      </c>
      <c r="Y123" s="33">
        <f>IF(H123&gt;0,(R123)^2)</f>
        <v>34.844316516411176</v>
      </c>
      <c r="AB123" s="73"/>
      <c r="AC123" s="74"/>
      <c r="AD123" s="75"/>
      <c r="AE123" s="76"/>
      <c r="AF123" s="68"/>
      <c r="AH123" s="40" t="b">
        <f t="shared" si="57"/>
        <v>0</v>
      </c>
      <c r="AI123" s="77" t="b">
        <f t="shared" si="46"/>
        <v>0</v>
      </c>
      <c r="AO123" s="62">
        <f t="shared" si="47"/>
        <v>11</v>
      </c>
      <c r="AQ123" s="108"/>
      <c r="AR123" s="108"/>
      <c r="AS123" s="108"/>
      <c r="AT123" s="108"/>
      <c r="AU123" s="108"/>
      <c r="AV123" s="108"/>
      <c r="AW123" s="108"/>
      <c r="AX123" s="108"/>
    </row>
    <row r="124" spans="1:50">
      <c r="A124" s="50"/>
      <c r="B124" s="159" t="str">
        <f>Dataunderlag!A117</f>
        <v>64E 1c 0a</v>
      </c>
      <c r="C124" s="160"/>
      <c r="D124" s="115"/>
      <c r="E124" s="141" t="str">
        <f>IF(Blad1!D119&gt;0,Blad1!C119)</f>
        <v>Liared</v>
      </c>
      <c r="F124" s="141"/>
      <c r="G124" s="141"/>
      <c r="H124" s="3">
        <f>IF(Blad1!D119&gt;0,Blad1!D119,FALSE)</f>
        <v>24</v>
      </c>
      <c r="I124" s="3">
        <f>IF(Blad1!E119&gt;0,Blad1!E119,FALSE)</f>
        <v>5</v>
      </c>
      <c r="J124" s="143">
        <f>IF(Blad1!D119&gt;0,Blad1!F119,FALSE)</f>
        <v>41973</v>
      </c>
      <c r="K124" s="143"/>
      <c r="L124" s="143">
        <f>IF(Blad1!G119&gt;0,Blad1!G119,FALSE)</f>
        <v>42102</v>
      </c>
      <c r="M124" s="144"/>
      <c r="N124" s="112">
        <f>IF(H124&lt;1,0,Q124)</f>
        <v>128</v>
      </c>
      <c r="O124" s="62">
        <v>1</v>
      </c>
      <c r="P124" s="33">
        <f>IF(H124&gt;0,(I124*100000)/(H124*L$162*N124))</f>
        <v>9.5741421568627452</v>
      </c>
      <c r="Q124" s="35">
        <f>IF(H124&gt;0,DAYS360($J124,$L124))</f>
        <v>128</v>
      </c>
      <c r="R124" s="33">
        <f>IF(H124&gt;0,P124-$H$173)</f>
        <v>2.1141397125733938</v>
      </c>
      <c r="S124" s="33">
        <f>IF(H124&gt;0,R124^2)</f>
        <v>4.4695867242799121</v>
      </c>
      <c r="T124" s="36">
        <f>IF(H124&gt;0,P124-$E$168)</f>
        <v>8.2865140291565265</v>
      </c>
      <c r="U124" s="36">
        <f>IF(H124&gt;0,P124+$E$168)</f>
        <v>10.861770284568964</v>
      </c>
      <c r="X124" s="33">
        <f>IF(H124&gt;0,P124-$H$173)</f>
        <v>2.1141397125733938</v>
      </c>
      <c r="Y124" s="33">
        <f>IF(H124&gt;0,(R124)^2)</f>
        <v>4.4695867242799121</v>
      </c>
      <c r="AB124" s="73"/>
      <c r="AC124" s="74"/>
      <c r="AD124" s="75"/>
      <c r="AE124" s="76"/>
      <c r="AF124" s="68"/>
      <c r="AH124" s="40" t="b">
        <f t="shared" si="57"/>
        <v>0</v>
      </c>
      <c r="AI124" s="77" t="b">
        <f t="shared" si="46"/>
        <v>0</v>
      </c>
      <c r="AO124" s="62">
        <f t="shared" si="47"/>
        <v>6</v>
      </c>
      <c r="AQ124" s="108"/>
      <c r="AR124" s="108"/>
      <c r="AS124" s="108"/>
      <c r="AT124" s="108"/>
      <c r="AU124" s="108"/>
      <c r="AV124" s="108"/>
      <c r="AW124" s="108"/>
      <c r="AX124" s="108"/>
    </row>
    <row r="125" spans="1:50">
      <c r="A125" s="50"/>
      <c r="B125" s="159" t="str">
        <f>Dataunderlag!A118</f>
        <v>64E 1c 0c</v>
      </c>
      <c r="C125" s="160"/>
      <c r="D125" s="115"/>
      <c r="E125" s="141"/>
      <c r="F125" s="141"/>
      <c r="G125" s="141"/>
      <c r="H125" s="3"/>
      <c r="I125" s="3"/>
      <c r="J125" s="143"/>
      <c r="K125" s="143"/>
      <c r="L125" s="143"/>
      <c r="M125" s="144"/>
      <c r="N125" s="112"/>
      <c r="O125" s="62">
        <v>1</v>
      </c>
      <c r="Q125" s="35"/>
      <c r="T125" s="36"/>
      <c r="U125" s="36"/>
      <c r="AB125" s="73"/>
      <c r="AC125" s="74"/>
      <c r="AD125" s="75"/>
      <c r="AE125" s="76"/>
      <c r="AF125" s="68"/>
      <c r="AH125" s="40" t="b">
        <f t="shared" si="57"/>
        <v>0</v>
      </c>
      <c r="AI125" s="77" t="b">
        <f t="shared" si="46"/>
        <v>0</v>
      </c>
      <c r="AO125" s="62">
        <f t="shared" si="47"/>
        <v>1</v>
      </c>
      <c r="AQ125" s="108"/>
      <c r="AR125" s="108"/>
      <c r="AS125" s="108"/>
      <c r="AT125" s="108"/>
      <c r="AU125" s="108"/>
      <c r="AV125" s="108"/>
      <c r="AW125" s="108"/>
      <c r="AX125" s="108"/>
    </row>
    <row r="126" spans="1:50">
      <c r="A126" s="50"/>
      <c r="B126" s="159" t="str">
        <f>Dataunderlag!A119</f>
        <v>64E 1c 0e</v>
      </c>
      <c r="C126" s="160"/>
      <c r="D126" s="115" t="str">
        <f>IF(Blad1!D121&gt;1,Blad1!B121,FALSE)</f>
        <v>Brunsered</v>
      </c>
      <c r="E126" s="141" t="str">
        <f>IF(Blad1!D121&gt;0,Blad1!C121)</f>
        <v>Liared</v>
      </c>
      <c r="F126" s="141"/>
      <c r="G126" s="141"/>
      <c r="H126" s="3">
        <f>IF(Blad1!D121&gt;0,Blad1!D121,FALSE)</f>
        <v>36</v>
      </c>
      <c r="I126" s="3">
        <f>IF(Blad1!E121&gt;0,Blad1!E121,FALSE)</f>
        <v>28</v>
      </c>
      <c r="J126" s="143">
        <f>IF(Blad1!D121&gt;0,Blad1!F121,FALSE)</f>
        <v>41966</v>
      </c>
      <c r="K126" s="143"/>
      <c r="L126" s="143">
        <f>IF(Blad1!G121&gt;0,Blad1!G121,FALSE)</f>
        <v>42106</v>
      </c>
      <c r="M126" s="144"/>
      <c r="N126" s="112">
        <f>IF(H126&lt;1,0,Q126)</f>
        <v>139</v>
      </c>
      <c r="O126" s="62">
        <v>1</v>
      </c>
      <c r="P126" s="33">
        <f>IF(H126&gt;0,(I126*100000)/(H126*L$162*N126))</f>
        <v>32.914844594912303</v>
      </c>
      <c r="Q126" s="35">
        <f>IF(H126&gt;0,DAYS360($J126,$L126))</f>
        <v>139</v>
      </c>
      <c r="R126" s="33">
        <f>IF(H126&gt;0,P126-$H$173)</f>
        <v>25.454842150622952</v>
      </c>
      <c r="S126" s="33">
        <f>IF(H126&gt;0,R126^2)</f>
        <v>647.94898891313085</v>
      </c>
      <c r="T126" s="36">
        <f>IF(H126&gt;0,P126-$E$168)</f>
        <v>31.627216467206082</v>
      </c>
      <c r="U126" s="36">
        <f>IF(H126&gt;0,P126+$E$168)</f>
        <v>34.202472722618523</v>
      </c>
      <c r="X126" s="33">
        <f>IF(H126&gt;0,P126-$H$173)</f>
        <v>25.454842150622952</v>
      </c>
      <c r="Y126" s="33">
        <f>IF(H126&gt;0,(R126)^2)</f>
        <v>647.94898891313085</v>
      </c>
      <c r="AB126" s="73"/>
      <c r="AC126" s="74"/>
      <c r="AD126" s="75"/>
      <c r="AE126" s="76"/>
      <c r="AF126" s="68"/>
      <c r="AH126" s="40" t="b">
        <f t="shared" si="57"/>
        <v>0</v>
      </c>
      <c r="AI126" s="77" t="b">
        <f t="shared" si="46"/>
        <v>0</v>
      </c>
      <c r="AO126" s="62">
        <f t="shared" si="47"/>
        <v>29</v>
      </c>
      <c r="AQ126" s="108"/>
      <c r="AR126" s="108"/>
      <c r="AS126" s="108"/>
      <c r="AT126" s="108"/>
      <c r="AU126" s="108"/>
      <c r="AV126" s="108"/>
      <c r="AW126" s="108"/>
      <c r="AX126" s="108"/>
    </row>
    <row r="127" spans="1:50">
      <c r="A127" s="50"/>
      <c r="B127" s="159" t="str">
        <f>Dataunderlag!A120</f>
        <v>64E 1a 4c</v>
      </c>
      <c r="C127" s="160"/>
      <c r="D127" s="115"/>
      <c r="E127" s="141"/>
      <c r="F127" s="141"/>
      <c r="G127" s="141"/>
      <c r="H127" s="3"/>
      <c r="I127" s="3"/>
      <c r="J127" s="143"/>
      <c r="K127" s="143"/>
      <c r="L127" s="143"/>
      <c r="M127" s="144"/>
      <c r="N127" s="112"/>
      <c r="O127" s="62">
        <v>1</v>
      </c>
      <c r="Q127" s="35"/>
      <c r="T127" s="36"/>
      <c r="U127" s="36"/>
      <c r="AB127" s="73"/>
      <c r="AC127" s="74"/>
      <c r="AD127" s="75"/>
      <c r="AE127" s="76"/>
      <c r="AF127" s="68"/>
      <c r="AH127" s="40" t="b">
        <f t="shared" si="57"/>
        <v>0</v>
      </c>
      <c r="AI127" s="77" t="b">
        <f t="shared" si="46"/>
        <v>0</v>
      </c>
      <c r="AO127" s="62">
        <f t="shared" si="47"/>
        <v>1</v>
      </c>
      <c r="AQ127" s="108"/>
      <c r="AR127" s="108"/>
      <c r="AS127" s="108"/>
      <c r="AT127" s="108"/>
      <c r="AU127" s="108"/>
      <c r="AV127" s="108"/>
      <c r="AW127" s="108"/>
      <c r="AX127" s="108"/>
    </row>
    <row r="128" spans="1:50">
      <c r="A128" s="50"/>
      <c r="B128" s="159" t="str">
        <f>Dataunderlag!A121</f>
        <v>64E 1a 4e</v>
      </c>
      <c r="C128" s="160"/>
      <c r="D128" s="115"/>
      <c r="E128" s="141"/>
      <c r="F128" s="141"/>
      <c r="G128" s="141"/>
      <c r="H128" s="3"/>
      <c r="I128" s="3"/>
      <c r="J128" s="143"/>
      <c r="K128" s="143"/>
      <c r="L128" s="143"/>
      <c r="M128" s="144"/>
      <c r="N128" s="112"/>
      <c r="O128" s="62">
        <v>1</v>
      </c>
      <c r="Q128" s="35"/>
      <c r="T128" s="36"/>
      <c r="U128" s="36"/>
      <c r="AB128" s="73"/>
      <c r="AC128" s="74"/>
      <c r="AD128" s="75"/>
      <c r="AE128" s="76"/>
      <c r="AF128" s="68"/>
      <c r="AH128" s="40" t="b">
        <f t="shared" si="57"/>
        <v>0</v>
      </c>
      <c r="AI128" s="77" t="b">
        <f t="shared" si="46"/>
        <v>0</v>
      </c>
      <c r="AO128" s="62">
        <f t="shared" si="47"/>
        <v>1</v>
      </c>
      <c r="AQ128" s="108"/>
      <c r="AR128" s="108"/>
      <c r="AS128" s="108"/>
      <c r="AT128" s="108"/>
      <c r="AU128" s="108"/>
      <c r="AV128" s="108"/>
      <c r="AW128" s="108"/>
      <c r="AX128" s="108"/>
    </row>
    <row r="129" spans="1:50">
      <c r="A129" s="50"/>
      <c r="B129" s="159" t="str">
        <f>Dataunderlag!A122</f>
        <v>64E 1a 4g</v>
      </c>
      <c r="C129" s="160"/>
      <c r="D129" s="115"/>
      <c r="E129" s="141"/>
      <c r="F129" s="141"/>
      <c r="G129" s="141"/>
      <c r="H129" s="3"/>
      <c r="I129" s="3"/>
      <c r="J129" s="143"/>
      <c r="K129" s="143"/>
      <c r="L129" s="143"/>
      <c r="M129" s="144"/>
      <c r="N129" s="112"/>
      <c r="O129" s="62">
        <v>1</v>
      </c>
      <c r="Q129" s="35"/>
      <c r="T129" s="36"/>
      <c r="U129" s="36"/>
      <c r="AB129" s="73"/>
      <c r="AC129" s="74"/>
      <c r="AD129" s="75"/>
      <c r="AE129" s="76"/>
      <c r="AF129" s="68"/>
      <c r="AH129" s="40" t="b">
        <f t="shared" si="57"/>
        <v>0</v>
      </c>
      <c r="AI129" s="77" t="b">
        <f t="shared" si="46"/>
        <v>0</v>
      </c>
      <c r="AO129" s="62">
        <f t="shared" si="47"/>
        <v>1</v>
      </c>
      <c r="AQ129" s="108"/>
      <c r="AR129" s="108"/>
      <c r="AS129" s="108"/>
      <c r="AT129" s="108"/>
      <c r="AU129" s="108"/>
      <c r="AV129" s="108"/>
      <c r="AW129" s="108"/>
      <c r="AX129" s="108"/>
    </row>
    <row r="130" spans="1:50">
      <c r="A130" s="50"/>
      <c r="B130" s="159" t="str">
        <f>Dataunderlag!A123</f>
        <v>64E 1a 4i</v>
      </c>
      <c r="C130" s="160"/>
      <c r="D130" s="115"/>
      <c r="E130" s="141" t="str">
        <f>IF(Blad1!D125&gt;0,Blad1!C125)</f>
        <v>Timmele</v>
      </c>
      <c r="F130" s="141"/>
      <c r="G130" s="141"/>
      <c r="H130" s="3">
        <f>IF(Blad1!D125&gt;0,Blad1!D125,FALSE)</f>
        <v>34</v>
      </c>
      <c r="I130" s="3">
        <f>IF(Blad1!E125&gt;0,Blad1!E125,FALSE)</f>
        <v>5</v>
      </c>
      <c r="J130" s="143">
        <f>IF(Blad1!D125&gt;0,Blad1!F125,FALSE)</f>
        <v>41951</v>
      </c>
      <c r="K130" s="143"/>
      <c r="L130" s="143">
        <f>IF(Blad1!G125&gt;0,Blad1!G125,FALSE)</f>
        <v>42094</v>
      </c>
      <c r="M130" s="144"/>
      <c r="N130" s="112">
        <f>IF(H130&lt;1,0,Q130)</f>
        <v>143</v>
      </c>
      <c r="O130" s="62">
        <v>1</v>
      </c>
      <c r="P130" s="33">
        <f>IF(H130&gt;0,(I130*100000)/(H130*L$162*N130))</f>
        <v>6.0493140077915166</v>
      </c>
      <c r="Q130" s="35">
        <f>IF(H130&gt;0,DAYS360($J130,$L130))</f>
        <v>143</v>
      </c>
      <c r="R130" s="33">
        <f>IF(H130&gt;0,P130-$H$173)</f>
        <v>-1.4106884364978347</v>
      </c>
      <c r="S130" s="33">
        <f>IF(H130&gt;0,R130^2)</f>
        <v>1.9900418648687055</v>
      </c>
      <c r="T130" s="36">
        <f>IF(H130&gt;0,P130-$E$168)</f>
        <v>4.7616858800852979</v>
      </c>
      <c r="U130" s="36">
        <f>IF(H130&gt;0,P130+$E$168)</f>
        <v>7.3369421354977353</v>
      </c>
      <c r="X130" s="33">
        <f>IF(H130&gt;0,P130-$H$173)</f>
        <v>-1.4106884364978347</v>
      </c>
      <c r="Y130" s="33">
        <f>IF(H130&gt;0,(R130)^2)</f>
        <v>1.9900418648687055</v>
      </c>
      <c r="AB130" s="73"/>
      <c r="AC130" s="74"/>
      <c r="AD130" s="75"/>
      <c r="AE130" s="76"/>
      <c r="AF130" s="68"/>
      <c r="AH130" s="40" t="b">
        <f t="shared" si="57"/>
        <v>0</v>
      </c>
      <c r="AI130" s="77" t="b">
        <f t="shared" si="46"/>
        <v>0</v>
      </c>
      <c r="AO130" s="62">
        <f t="shared" si="47"/>
        <v>6</v>
      </c>
      <c r="AQ130" s="108"/>
      <c r="AR130" s="108"/>
      <c r="AS130" s="108"/>
      <c r="AT130" s="108"/>
      <c r="AU130" s="108"/>
      <c r="AV130" s="108"/>
      <c r="AW130" s="108"/>
      <c r="AX130" s="108"/>
    </row>
    <row r="131" spans="1:50">
      <c r="A131" s="50"/>
      <c r="B131" s="159" t="str">
        <f>Dataunderlag!A124</f>
        <v>64E 1b 4a</v>
      </c>
      <c r="C131" s="160"/>
      <c r="D131" s="115" t="str">
        <f>IF(Blad1!D126&gt;1,Blad1!B126,FALSE)</f>
        <v>Östra</v>
      </c>
      <c r="E131" s="141" t="str">
        <f>IF(Blad1!D126&gt;0,Blad1!C126)</f>
        <v>Timmele</v>
      </c>
      <c r="F131" s="141"/>
      <c r="G131" s="141"/>
      <c r="H131" s="3">
        <f>IF(Blad1!D126&gt;0,Blad1!D126,FALSE)</f>
        <v>21</v>
      </c>
      <c r="I131" s="3">
        <f>IF(Blad1!E126&gt;0,Blad1!E126,FALSE)</f>
        <v>3</v>
      </c>
      <c r="J131" s="143">
        <f>IF(Blad1!D126&gt;0,Blad1!F126,FALSE)</f>
        <v>41938</v>
      </c>
      <c r="K131" s="143"/>
      <c r="L131" s="143">
        <f>IF(Blad1!G126&gt;0,Blad1!G126,FALSE)</f>
        <v>42104</v>
      </c>
      <c r="M131" s="144"/>
      <c r="N131" s="112">
        <f>IF(H131&lt;1,0,Q131)</f>
        <v>164</v>
      </c>
      <c r="O131" s="62">
        <v>1</v>
      </c>
      <c r="P131" s="33">
        <f>IF(H131&gt;0,(I131*100000)/(H131*L$162*N131))</f>
        <v>5.1240008198401314</v>
      </c>
      <c r="Q131" s="35">
        <f>IF(H131&gt;0,DAYS360($J131,$L131))</f>
        <v>164</v>
      </c>
      <c r="R131" s="33">
        <f>IF(H131&gt;0,P131-$H$173)</f>
        <v>-2.3360016244492199</v>
      </c>
      <c r="S131" s="33">
        <f>IF(H131&gt;0,R131^2)</f>
        <v>5.4569035894293938</v>
      </c>
      <c r="T131" s="36">
        <f>IF(H131&gt;0,P131-$E$168)</f>
        <v>3.8363726921339127</v>
      </c>
      <c r="U131" s="36">
        <f>IF(H131&gt;0,P131+$E$168)</f>
        <v>6.4116289475463502</v>
      </c>
      <c r="X131" s="33">
        <f>IF(H131&gt;0,P131-$H$173)</f>
        <v>-2.3360016244492199</v>
      </c>
      <c r="Y131" s="33">
        <f>IF(H131&gt;0,(R131)^2)</f>
        <v>5.4569035894293938</v>
      </c>
      <c r="AB131" s="73"/>
      <c r="AC131" s="74"/>
      <c r="AD131" s="75"/>
      <c r="AE131" s="76"/>
      <c r="AF131" s="68"/>
      <c r="AH131" s="40" t="b">
        <f t="shared" si="57"/>
        <v>0</v>
      </c>
      <c r="AI131" s="77" t="b">
        <f t="shared" si="46"/>
        <v>0</v>
      </c>
      <c r="AO131" s="62">
        <f t="shared" si="47"/>
        <v>4</v>
      </c>
      <c r="AQ131" s="108"/>
      <c r="AR131" s="108"/>
      <c r="AS131" s="108"/>
      <c r="AT131" s="108"/>
      <c r="AU131" s="108"/>
      <c r="AV131" s="108"/>
      <c r="AW131" s="108"/>
      <c r="AX131" s="108"/>
    </row>
    <row r="132" spans="1:50">
      <c r="A132" s="50"/>
      <c r="B132" s="159" t="str">
        <f>Dataunderlag!A125</f>
        <v>64E 1b 4c</v>
      </c>
      <c r="C132" s="160"/>
      <c r="D132" s="115"/>
      <c r="E132" s="141"/>
      <c r="F132" s="141"/>
      <c r="G132" s="141"/>
      <c r="H132" s="3"/>
      <c r="I132" s="3"/>
      <c r="J132" s="143"/>
      <c r="K132" s="143"/>
      <c r="L132" s="143"/>
      <c r="M132" s="144"/>
      <c r="N132" s="112"/>
      <c r="O132" s="62">
        <v>1</v>
      </c>
      <c r="Q132" s="35"/>
      <c r="T132" s="36"/>
      <c r="U132" s="36"/>
      <c r="AB132" s="73"/>
      <c r="AC132" s="74"/>
      <c r="AD132" s="75"/>
      <c r="AE132" s="76"/>
      <c r="AF132" s="68"/>
      <c r="AH132" s="40" t="b">
        <f t="shared" si="57"/>
        <v>0</v>
      </c>
      <c r="AI132" s="77" t="b">
        <f t="shared" si="46"/>
        <v>0</v>
      </c>
      <c r="AO132" s="62">
        <f t="shared" si="47"/>
        <v>1</v>
      </c>
      <c r="AQ132" s="108"/>
      <c r="AR132" s="108"/>
      <c r="AS132" s="108"/>
      <c r="AT132" s="108"/>
      <c r="AU132" s="108"/>
      <c r="AV132" s="108"/>
      <c r="AW132" s="108"/>
      <c r="AX132" s="108"/>
    </row>
    <row r="133" spans="1:50">
      <c r="A133" s="50"/>
      <c r="B133" s="159" t="str">
        <f>Dataunderlag!A126</f>
        <v>64E 1b 4e</v>
      </c>
      <c r="C133" s="160"/>
      <c r="D133" s="115" t="str">
        <f>IF(Blad1!D128&gt;1,Blad1!B128,FALSE)</f>
        <v>84-23-63</v>
      </c>
      <c r="E133" s="141" t="str">
        <f>IF(Blad1!D128&gt;0,Blad1!C128)</f>
        <v>Knätte</v>
      </c>
      <c r="F133" s="141"/>
      <c r="G133" s="141"/>
      <c r="H133" s="3">
        <f>IF(Blad1!D128&gt;0,Blad1!D128,FALSE)</f>
        <v>30</v>
      </c>
      <c r="I133" s="3">
        <f>IF(Blad1!E128&gt;0,Blad1!E128,FALSE)</f>
        <v>1</v>
      </c>
      <c r="J133" s="143">
        <f>IF(Blad1!D128&gt;0,Blad1!F128,FALSE)</f>
        <v>41945</v>
      </c>
      <c r="K133" s="143"/>
      <c r="L133" s="143">
        <f>IF(Blad1!G128&gt;0,Blad1!G128,FALSE)</f>
        <v>42097</v>
      </c>
      <c r="M133" s="144"/>
      <c r="N133" s="112">
        <f>IF(H133&lt;1,0,Q133)</f>
        <v>151</v>
      </c>
      <c r="O133" s="62">
        <v>1</v>
      </c>
      <c r="P133" s="33">
        <f>IF(H133&gt;0,(I133*100000)/(H133*L$162*N133))</f>
        <v>1.2985326580963512</v>
      </c>
      <c r="Q133" s="35">
        <f>IF(H133&gt;0,DAYS360($J133,$L133))</f>
        <v>151</v>
      </c>
      <c r="R133" s="33">
        <f>IF(H133&gt;0,P133-$H$173)</f>
        <v>-6.1614697861929999</v>
      </c>
      <c r="S133" s="33">
        <f>IF(H133&gt;0,R133^2)</f>
        <v>37.963709926169209</v>
      </c>
      <c r="T133" s="36">
        <f>IF(H133&gt;0,P133-$E$168)</f>
        <v>1.0904530390132505E-2</v>
      </c>
      <c r="U133" s="36">
        <f>IF(H133&gt;0,P133+$E$168)</f>
        <v>2.5861607858025701</v>
      </c>
      <c r="X133" s="33">
        <f>IF(H133&gt;0,P133-$H$173)</f>
        <v>-6.1614697861929999</v>
      </c>
      <c r="Y133" s="33">
        <f>IF(H133&gt;0,(R133)^2)</f>
        <v>37.963709926169209</v>
      </c>
      <c r="AB133" s="73"/>
      <c r="AC133" s="74"/>
      <c r="AD133" s="75"/>
      <c r="AE133" s="76"/>
      <c r="AF133" s="68"/>
      <c r="AH133" s="40" t="b">
        <f t="shared" si="57"/>
        <v>0</v>
      </c>
      <c r="AI133" s="77" t="b">
        <f t="shared" si="46"/>
        <v>0</v>
      </c>
      <c r="AO133" s="62">
        <f t="shared" si="47"/>
        <v>2</v>
      </c>
      <c r="AQ133" s="108"/>
      <c r="AR133" s="108"/>
      <c r="AS133" s="108"/>
      <c r="AT133" s="108"/>
      <c r="AU133" s="108"/>
      <c r="AV133" s="108"/>
      <c r="AW133" s="108"/>
      <c r="AX133" s="108"/>
    </row>
    <row r="134" spans="1:50">
      <c r="A134" s="50"/>
      <c r="B134" s="159" t="str">
        <f>Dataunderlag!A127</f>
        <v>64E 1b 4i</v>
      </c>
      <c r="C134" s="160"/>
      <c r="D134" s="115" t="str">
        <f>IF(Blad1!D129&gt;1,Blad1!B129,FALSE)</f>
        <v>84-23-63</v>
      </c>
      <c r="E134" s="141" t="str">
        <f>IF(Blad1!D129&gt;0,Blad1!C129)</f>
        <v>Knätte</v>
      </c>
      <c r="F134" s="141"/>
      <c r="G134" s="141"/>
      <c r="H134" s="3">
        <f>IF(Blad1!D129&gt;0,Blad1!D129,FALSE)</f>
        <v>29</v>
      </c>
      <c r="I134" s="3">
        <f>IF(Blad1!E129&gt;0,Blad1!E129,FALSE)</f>
        <v>1</v>
      </c>
      <c r="J134" s="143">
        <f>IF(Blad1!D129&gt;0,Blad1!F129,FALSE)</f>
        <v>41959</v>
      </c>
      <c r="K134" s="143"/>
      <c r="L134" s="143">
        <f>IF(Blad1!G129&gt;0,Blad1!G129,FALSE)</f>
        <v>42106</v>
      </c>
      <c r="M134" s="144"/>
      <c r="N134" s="112">
        <f>IF(H134&lt;1,0,Q134)</f>
        <v>146</v>
      </c>
      <c r="O134" s="62">
        <v>1</v>
      </c>
      <c r="P134" s="33">
        <f>IF(H134&gt;0,(I134*100000)/(H134*L$162*N134))</f>
        <v>1.3893134013170692</v>
      </c>
      <c r="Q134" s="35">
        <f>IF(H134&gt;0,DAYS360($J134,$L134))</f>
        <v>146</v>
      </c>
      <c r="R134" s="33">
        <f>IF(H134&gt;0,P134-$H$173)</f>
        <v>-6.0706890429722824</v>
      </c>
      <c r="S134" s="33">
        <f>IF(H134&gt;0,R134^2)</f>
        <v>36.853265456463724</v>
      </c>
      <c r="T134" s="36">
        <f>IF(H134&gt;0,P134-$E$168)</f>
        <v>0.10168527361085045</v>
      </c>
      <c r="U134" s="36">
        <f>IF(H134&gt;0,P134+$E$168)</f>
        <v>2.6769415290232876</v>
      </c>
      <c r="X134" s="33">
        <f>IF(H134&gt;0,P134-$H$173)</f>
        <v>-6.0706890429722824</v>
      </c>
      <c r="Y134" s="33">
        <f>IF(H134&gt;0,(R134)^2)</f>
        <v>36.853265456463724</v>
      </c>
      <c r="AB134" s="73"/>
      <c r="AC134" s="74"/>
      <c r="AD134" s="75"/>
      <c r="AE134" s="76"/>
      <c r="AF134" s="68"/>
      <c r="AH134" s="40" t="b">
        <f t="shared" si="57"/>
        <v>0</v>
      </c>
      <c r="AI134" s="77" t="b">
        <f t="shared" si="46"/>
        <v>0</v>
      </c>
      <c r="AO134" s="62">
        <f t="shared" si="47"/>
        <v>2</v>
      </c>
      <c r="AQ134" s="108"/>
      <c r="AR134" s="108"/>
      <c r="AS134" s="108"/>
      <c r="AT134" s="108"/>
      <c r="AU134" s="108"/>
      <c r="AV134" s="108"/>
      <c r="AW134" s="108"/>
      <c r="AX134" s="108"/>
    </row>
    <row r="135" spans="1:50">
      <c r="A135" s="50"/>
      <c r="B135" s="159" t="str">
        <f>Dataunderlag!A128</f>
        <v>64E 1c 4c</v>
      </c>
      <c r="C135" s="160"/>
      <c r="D135" s="115" t="str">
        <f>IF(Blad1!D130&gt;1,Blad1!B130,FALSE)</f>
        <v>Årås 1</v>
      </c>
      <c r="E135" s="141" t="str">
        <f>IF(Blad1!D130&gt;0,Blad1!C130)</f>
        <v>Liared</v>
      </c>
      <c r="F135" s="141"/>
      <c r="G135" s="141"/>
      <c r="H135" s="3">
        <f>IF(Blad1!D130&gt;0,Blad1!D130,FALSE)</f>
        <v>21</v>
      </c>
      <c r="I135" s="3">
        <f>IF(Blad1!E130&gt;0,Blad1!E130,FALSE)</f>
        <v>3</v>
      </c>
      <c r="J135" s="143">
        <f>IF(Blad1!D130&gt;0,Blad1!F130,FALSE)</f>
        <v>41945</v>
      </c>
      <c r="K135" s="143"/>
      <c r="L135" s="143">
        <f>IF(Blad1!G130&gt;0,Blad1!G130,FALSE)</f>
        <v>42092</v>
      </c>
      <c r="M135" s="144"/>
      <c r="N135" s="112">
        <f>IF(H135&lt;1,0,Q135)</f>
        <v>147</v>
      </c>
      <c r="O135" s="62">
        <v>1</v>
      </c>
      <c r="P135" s="33">
        <f>IF(H135&gt;0,(I135*100000)/(H135*L$162*N135))</f>
        <v>5.7165723432230031</v>
      </c>
      <c r="Q135" s="35">
        <f>IF(H135&gt;0,DAYS360($J135,$L135))</f>
        <v>147</v>
      </c>
      <c r="R135" s="33">
        <f>IF(H135&gt;0,P135-$H$173)</f>
        <v>-1.7434301010663482</v>
      </c>
      <c r="S135" s="33">
        <f>IF(H135&gt;0,R135^2)</f>
        <v>3.0395485173042172</v>
      </c>
      <c r="T135" s="36">
        <f>IF(H135&gt;0,P135-$E$168)</f>
        <v>4.4289442155167844</v>
      </c>
      <c r="U135" s="36">
        <f>IF(H135&gt;0,P135+$E$168)</f>
        <v>7.0042004709292218</v>
      </c>
      <c r="X135" s="33">
        <f>IF(H135&gt;0,P135-$H$173)</f>
        <v>-1.7434301010663482</v>
      </c>
      <c r="Y135" s="33">
        <f>IF(H135&gt;0,(R135)^2)</f>
        <v>3.0395485173042172</v>
      </c>
      <c r="AB135" s="73"/>
      <c r="AC135" s="74"/>
      <c r="AD135" s="75"/>
      <c r="AE135" s="76"/>
      <c r="AF135" s="68"/>
      <c r="AH135" s="40" t="b">
        <f t="shared" si="57"/>
        <v>0</v>
      </c>
      <c r="AI135" s="77" t="b">
        <f t="shared" si="46"/>
        <v>0</v>
      </c>
      <c r="AO135" s="62">
        <f t="shared" si="47"/>
        <v>4</v>
      </c>
      <c r="AQ135" s="108"/>
      <c r="AR135" s="108"/>
      <c r="AS135" s="108"/>
      <c r="AT135" s="108"/>
      <c r="AU135" s="108"/>
      <c r="AV135" s="108"/>
      <c r="AW135" s="108"/>
      <c r="AX135" s="108"/>
    </row>
    <row r="136" spans="1:50">
      <c r="A136" s="50"/>
      <c r="B136" s="159" t="str">
        <f>Dataunderlag!A129</f>
        <v>64E 1c 4e</v>
      </c>
      <c r="C136" s="160"/>
      <c r="D136" s="115"/>
      <c r="E136" s="141"/>
      <c r="F136" s="141"/>
      <c r="G136" s="141"/>
      <c r="H136" s="3"/>
      <c r="I136" s="3"/>
      <c r="J136" s="143"/>
      <c r="K136" s="143"/>
      <c r="L136" s="143"/>
      <c r="M136" s="144"/>
      <c r="N136" s="112"/>
      <c r="O136" s="62">
        <v>1</v>
      </c>
      <c r="Q136" s="35"/>
      <c r="T136" s="36"/>
      <c r="U136" s="36"/>
      <c r="AB136" s="73"/>
      <c r="AC136" s="74"/>
      <c r="AD136" s="75"/>
      <c r="AE136" s="76"/>
      <c r="AF136" s="68"/>
      <c r="AH136" s="40" t="b">
        <f t="shared" si="57"/>
        <v>0</v>
      </c>
      <c r="AI136" s="77" t="b">
        <f t="shared" si="46"/>
        <v>0</v>
      </c>
      <c r="AO136" s="62">
        <f t="shared" si="47"/>
        <v>1</v>
      </c>
      <c r="AQ136" s="108"/>
      <c r="AR136" s="108"/>
      <c r="AS136" s="108"/>
      <c r="AT136" s="108"/>
      <c r="AU136" s="108"/>
      <c r="AV136" s="108"/>
      <c r="AW136" s="108"/>
      <c r="AX136" s="108"/>
    </row>
    <row r="137" spans="1:50">
      <c r="A137" s="50"/>
      <c r="B137" s="159" t="str">
        <f>Dataunderlag!A130</f>
        <v>63E 9c 6a</v>
      </c>
      <c r="C137" s="160"/>
      <c r="D137" s="115"/>
      <c r="E137" s="141"/>
      <c r="F137" s="141"/>
      <c r="G137" s="141"/>
      <c r="H137" s="3"/>
      <c r="I137" s="3"/>
      <c r="J137" s="143"/>
      <c r="K137" s="143"/>
      <c r="L137" s="143"/>
      <c r="M137" s="144"/>
      <c r="N137" s="112"/>
      <c r="O137" s="62">
        <v>1</v>
      </c>
      <c r="Q137" s="35"/>
      <c r="T137" s="36"/>
      <c r="U137" s="36"/>
      <c r="AB137" s="73"/>
      <c r="AC137" s="74"/>
      <c r="AD137" s="75"/>
      <c r="AE137" s="76"/>
      <c r="AF137" s="68"/>
      <c r="AH137" s="40" t="b">
        <f t="shared" si="57"/>
        <v>0</v>
      </c>
      <c r="AI137" s="77" t="b">
        <f t="shared" ref="AI137:AI158" si="58">IF(AC137&gt;0,AH137*$L$162)</f>
        <v>0</v>
      </c>
      <c r="AO137" s="62">
        <f t="shared" ref="AO137:AO158" si="59">I137+O137</f>
        <v>1</v>
      </c>
      <c r="AQ137" s="108"/>
      <c r="AR137" s="108"/>
      <c r="AS137" s="108"/>
      <c r="AT137" s="108"/>
      <c r="AU137" s="108"/>
      <c r="AV137" s="108"/>
      <c r="AW137" s="108"/>
      <c r="AX137" s="108"/>
    </row>
    <row r="138" spans="1:50">
      <c r="A138" s="50"/>
      <c r="B138" s="159" t="str">
        <f>Dataunderlag!A131</f>
        <v>63E 9c 6c</v>
      </c>
      <c r="C138" s="160"/>
      <c r="D138" s="115"/>
      <c r="E138" s="141"/>
      <c r="F138" s="141"/>
      <c r="G138" s="141"/>
      <c r="H138" s="3"/>
      <c r="I138" s="3"/>
      <c r="J138" s="143"/>
      <c r="K138" s="143"/>
      <c r="L138" s="143"/>
      <c r="M138" s="144"/>
      <c r="N138" s="112"/>
      <c r="O138" s="62">
        <v>1</v>
      </c>
      <c r="Q138" s="35"/>
      <c r="T138" s="36"/>
      <c r="U138" s="36"/>
      <c r="AB138" s="73"/>
      <c r="AC138" s="74"/>
      <c r="AD138" s="75"/>
      <c r="AE138" s="76"/>
      <c r="AF138" s="68"/>
      <c r="AH138" s="40" t="b">
        <f t="shared" si="57"/>
        <v>0</v>
      </c>
      <c r="AI138" s="77" t="b">
        <f t="shared" si="58"/>
        <v>0</v>
      </c>
      <c r="AO138" s="62">
        <f t="shared" si="59"/>
        <v>1</v>
      </c>
      <c r="AQ138" s="108"/>
      <c r="AR138" s="108"/>
      <c r="AS138" s="108"/>
      <c r="AT138" s="108"/>
      <c r="AU138" s="108"/>
      <c r="AV138" s="108"/>
      <c r="AW138" s="108"/>
      <c r="AX138" s="108"/>
    </row>
    <row r="139" spans="1:50">
      <c r="A139" s="50"/>
      <c r="B139" s="159" t="str">
        <f>Dataunderlag!A132</f>
        <v>64E 1b 4g</v>
      </c>
      <c r="C139" s="160"/>
      <c r="D139" s="115"/>
      <c r="E139" s="141"/>
      <c r="F139" s="141"/>
      <c r="G139" s="141"/>
      <c r="H139" s="3"/>
      <c r="I139" s="3"/>
      <c r="J139" s="143"/>
      <c r="K139" s="143"/>
      <c r="L139" s="143"/>
      <c r="M139" s="144"/>
      <c r="N139" s="112"/>
      <c r="O139" s="62">
        <v>1</v>
      </c>
      <c r="Q139" s="35"/>
      <c r="T139" s="36"/>
      <c r="U139" s="36"/>
      <c r="AB139" s="73"/>
      <c r="AC139" s="74"/>
      <c r="AD139" s="75"/>
      <c r="AE139" s="76"/>
      <c r="AF139" s="68"/>
      <c r="AH139" s="40" t="b">
        <f t="shared" si="57"/>
        <v>0</v>
      </c>
      <c r="AI139" s="77" t="b">
        <f t="shared" si="58"/>
        <v>0</v>
      </c>
      <c r="AO139" s="62">
        <f t="shared" si="59"/>
        <v>1</v>
      </c>
      <c r="AQ139" s="108"/>
      <c r="AR139" s="108"/>
      <c r="AS139" s="108"/>
      <c r="AT139" s="108"/>
      <c r="AU139" s="108"/>
      <c r="AV139" s="108"/>
      <c r="AW139" s="108"/>
      <c r="AX139" s="108"/>
    </row>
    <row r="140" spans="1:50">
      <c r="A140" s="50"/>
      <c r="B140" s="159" t="str">
        <f>Dataunderlag!A133</f>
        <v>64E 1c 4a</v>
      </c>
      <c r="C140" s="160"/>
      <c r="D140" s="115"/>
      <c r="E140" s="141"/>
      <c r="F140" s="141"/>
      <c r="G140" s="141"/>
      <c r="H140" s="3"/>
      <c r="I140" s="3"/>
      <c r="J140" s="143"/>
      <c r="K140" s="143"/>
      <c r="L140" s="143"/>
      <c r="M140" s="144"/>
      <c r="N140" s="112"/>
      <c r="O140" s="62">
        <v>1</v>
      </c>
      <c r="Q140" s="35"/>
      <c r="T140" s="36"/>
      <c r="U140" s="36"/>
      <c r="AB140" s="73"/>
      <c r="AC140" s="74"/>
      <c r="AD140" s="75"/>
      <c r="AE140" s="76"/>
      <c r="AF140" s="68"/>
      <c r="AH140" s="40" t="b">
        <f t="shared" si="57"/>
        <v>0</v>
      </c>
      <c r="AI140" s="77" t="b">
        <f t="shared" si="58"/>
        <v>0</v>
      </c>
      <c r="AO140" s="62">
        <f t="shared" si="59"/>
        <v>1</v>
      </c>
      <c r="AQ140" s="108"/>
      <c r="AR140" s="108"/>
      <c r="AS140" s="108"/>
      <c r="AT140" s="108"/>
      <c r="AU140" s="108"/>
      <c r="AV140" s="108"/>
      <c r="AW140" s="108"/>
      <c r="AX140" s="108"/>
    </row>
    <row r="141" spans="1:50">
      <c r="A141" s="50"/>
      <c r="B141" s="159" t="str">
        <f>Dataunderlag!A134</f>
        <v>63E 9b 8g</v>
      </c>
      <c r="C141" s="160"/>
      <c r="D141" s="115"/>
      <c r="E141" s="141"/>
      <c r="F141" s="141"/>
      <c r="G141" s="141"/>
      <c r="H141" s="3"/>
      <c r="I141" s="3"/>
      <c r="J141" s="143"/>
      <c r="K141" s="143"/>
      <c r="L141" s="143"/>
      <c r="M141" s="144"/>
      <c r="N141" s="112"/>
      <c r="O141" s="62">
        <v>1</v>
      </c>
      <c r="Q141" s="35"/>
      <c r="T141" s="36"/>
      <c r="U141" s="36"/>
      <c r="AB141" s="73"/>
      <c r="AC141" s="74"/>
      <c r="AD141" s="75"/>
      <c r="AE141" s="76"/>
      <c r="AF141" s="68"/>
      <c r="AH141" s="40" t="b">
        <f t="shared" si="57"/>
        <v>0</v>
      </c>
      <c r="AI141" s="77" t="b">
        <f t="shared" si="58"/>
        <v>0</v>
      </c>
      <c r="AO141" s="62">
        <f t="shared" si="59"/>
        <v>1</v>
      </c>
      <c r="AQ141" s="108"/>
      <c r="AR141" s="108"/>
      <c r="AS141" s="108"/>
      <c r="AT141" s="108"/>
      <c r="AU141" s="108"/>
      <c r="AV141" s="108"/>
      <c r="AW141" s="108"/>
      <c r="AX141" s="108"/>
    </row>
    <row r="142" spans="1:50">
      <c r="A142" s="50"/>
      <c r="B142" s="159" t="str">
        <f>Dataunderlag!A135</f>
        <v>63E 9b 8i</v>
      </c>
      <c r="C142" s="160"/>
      <c r="D142" s="115"/>
      <c r="E142" s="141" t="str">
        <f>IF(Blad1!D137&gt;0,Blad1!C137)</f>
        <v>Strängsered</v>
      </c>
      <c r="F142" s="141"/>
      <c r="G142" s="141"/>
      <c r="H142" s="3">
        <f>IF(Blad1!D137&gt;0,Blad1!D137,FALSE)</f>
        <v>40</v>
      </c>
      <c r="I142" s="3">
        <f>IF(Blad1!E137&gt;0,Blad1!E137,FALSE)</f>
        <v>2</v>
      </c>
      <c r="J142" s="143">
        <f>IF(Blad1!D137&gt;0,Blad1!F137,FALSE)</f>
        <v>41941</v>
      </c>
      <c r="K142" s="143"/>
      <c r="L142" s="143">
        <f>IF(Blad1!G137&gt;0,Blad1!G137,FALSE)</f>
        <v>42103</v>
      </c>
      <c r="M142" s="144"/>
      <c r="N142" s="112">
        <f>IF(H142&lt;1,0,Q142)</f>
        <v>160</v>
      </c>
      <c r="O142" s="62">
        <v>1</v>
      </c>
      <c r="P142" s="33">
        <f>IF(H142&gt;0,(I142*100000)/(H142*L$162*N142))</f>
        <v>1.838235294117647</v>
      </c>
      <c r="Q142" s="35">
        <f>IF(H142&gt;0,DAYS360($J142,$L142))</f>
        <v>160</v>
      </c>
      <c r="R142" s="33">
        <f>IF(H142&gt;0,P142-$H$173)</f>
        <v>-5.6217671501717046</v>
      </c>
      <c r="S142" s="33">
        <f>IF(H142&gt;0,R142^2)</f>
        <v>31.604265890749687</v>
      </c>
      <c r="T142" s="36">
        <f>IF(H142&gt;0,P142-$E$168)</f>
        <v>0.55060716641142826</v>
      </c>
      <c r="U142" s="36">
        <f>IF(H142&gt;0,P142+$E$168)</f>
        <v>3.1258634218238655</v>
      </c>
      <c r="X142" s="33">
        <f>IF(H142&gt;0,P142-$H$173)</f>
        <v>-5.6217671501717046</v>
      </c>
      <c r="Y142" s="33">
        <f>IF(H142&gt;0,(R142)^2)</f>
        <v>31.604265890749687</v>
      </c>
      <c r="AB142" s="73"/>
      <c r="AC142" s="74"/>
      <c r="AD142" s="75"/>
      <c r="AE142" s="76"/>
      <c r="AF142" s="68"/>
      <c r="AH142" s="40" t="b">
        <f t="shared" si="57"/>
        <v>0</v>
      </c>
      <c r="AI142" s="77" t="b">
        <f t="shared" si="58"/>
        <v>0</v>
      </c>
      <c r="AO142" s="62">
        <f t="shared" si="59"/>
        <v>3</v>
      </c>
      <c r="AQ142" s="108"/>
      <c r="AR142" s="108"/>
      <c r="AS142" s="108"/>
      <c r="AT142" s="108"/>
      <c r="AU142" s="108"/>
      <c r="AV142" s="108"/>
      <c r="AW142" s="108"/>
      <c r="AX142" s="108"/>
    </row>
    <row r="143" spans="1:50">
      <c r="A143" s="50"/>
      <c r="B143" s="159" t="str">
        <f>Dataunderlag!A136</f>
        <v>63E 9c 8a</v>
      </c>
      <c r="C143" s="160"/>
      <c r="D143" s="115"/>
      <c r="E143" s="141" t="str">
        <f>IF(Blad1!D138&gt;0,Blad1!C138)</f>
        <v>Strängsered</v>
      </c>
      <c r="F143" s="141"/>
      <c r="G143" s="141"/>
      <c r="H143" s="3">
        <f>IF(Blad1!D138&gt;0,Blad1!D138,FALSE)</f>
        <v>40</v>
      </c>
      <c r="I143" s="3">
        <f>IF(Blad1!E138&gt;0,Blad1!E138,FALSE)</f>
        <v>6</v>
      </c>
      <c r="J143" s="143">
        <f>IF(Blad1!D138&gt;0,Blad1!F138,FALSE)</f>
        <v>41947</v>
      </c>
      <c r="K143" s="143"/>
      <c r="L143" s="143">
        <f>IF(Blad1!G138&gt;0,Blad1!G138,FALSE)</f>
        <v>42112</v>
      </c>
      <c r="M143" s="144"/>
      <c r="N143" s="112">
        <f>IF(H143&lt;1,0,Q143)</f>
        <v>164</v>
      </c>
      <c r="O143" s="62">
        <v>1</v>
      </c>
      <c r="P143" s="33">
        <f>IF(H143&gt;0,(I143*100000)/(H143*L$162*N143))</f>
        <v>5.3802008608321374</v>
      </c>
      <c r="Q143" s="35">
        <f>IF(H143&gt;0,DAYS360($J143,$L143))</f>
        <v>164</v>
      </c>
      <c r="R143" s="33">
        <f>IF(H143&gt;0,P143-$H$173)</f>
        <v>-2.0798015834572139</v>
      </c>
      <c r="S143" s="33">
        <f>IF(H143&gt;0,R143^2)</f>
        <v>4.3255746265511341</v>
      </c>
      <c r="T143" s="36">
        <f>IF(H143&gt;0,P143-$E$168)</f>
        <v>4.0925727331259187</v>
      </c>
      <c r="U143" s="36">
        <f>IF(H143&gt;0,P143+$E$168)</f>
        <v>6.6678289885383561</v>
      </c>
      <c r="X143" s="33">
        <f>IF(H143&gt;0,P143-$H$173)</f>
        <v>-2.0798015834572139</v>
      </c>
      <c r="Y143" s="33">
        <f>IF(H143&gt;0,(R143)^2)</f>
        <v>4.3255746265511341</v>
      </c>
      <c r="AB143" s="73"/>
      <c r="AC143" s="74"/>
      <c r="AD143" s="75"/>
      <c r="AE143" s="76"/>
      <c r="AF143" s="68"/>
      <c r="AH143" s="40" t="b">
        <f t="shared" si="21"/>
        <v>0</v>
      </c>
      <c r="AI143" s="77" t="b">
        <f t="shared" si="58"/>
        <v>0</v>
      </c>
      <c r="AO143" s="62">
        <f t="shared" si="59"/>
        <v>7</v>
      </c>
      <c r="AQ143" s="50"/>
      <c r="AR143" s="50"/>
      <c r="AS143" s="50"/>
      <c r="AT143" s="50"/>
      <c r="AU143" s="50"/>
      <c r="AV143" s="50"/>
      <c r="AW143" s="50"/>
    </row>
    <row r="144" spans="1:50">
      <c r="A144" s="50"/>
      <c r="B144" s="159" t="str">
        <f>Dataunderlag!A137</f>
        <v>63E 9c 8c</v>
      </c>
      <c r="C144" s="160"/>
      <c r="D144" s="115"/>
      <c r="E144" s="141"/>
      <c r="F144" s="141"/>
      <c r="G144" s="141"/>
      <c r="H144" s="3"/>
      <c r="I144" s="3"/>
      <c r="J144" s="143"/>
      <c r="K144" s="143"/>
      <c r="L144" s="143"/>
      <c r="M144" s="144"/>
      <c r="N144" s="112"/>
      <c r="O144" s="62">
        <v>1</v>
      </c>
      <c r="Q144" s="35"/>
      <c r="T144" s="36"/>
      <c r="U144" s="36"/>
      <c r="AB144" s="73"/>
      <c r="AC144" s="74"/>
      <c r="AD144" s="75"/>
      <c r="AE144" s="76"/>
      <c r="AF144" s="68"/>
      <c r="AH144" s="40" t="b">
        <f t="shared" si="21"/>
        <v>0</v>
      </c>
      <c r="AI144" s="77" t="b">
        <f t="shared" si="58"/>
        <v>0</v>
      </c>
      <c r="AO144" s="62">
        <f t="shared" si="59"/>
        <v>1</v>
      </c>
      <c r="AQ144" s="50"/>
      <c r="AR144" s="50"/>
      <c r="AS144" s="50"/>
      <c r="AT144" s="50"/>
      <c r="AU144" s="50"/>
      <c r="AV144" s="50"/>
      <c r="AW144" s="50"/>
    </row>
    <row r="145" spans="1:70">
      <c r="A145" s="50"/>
      <c r="B145" s="159" t="str">
        <f>Dataunderlag!A138</f>
        <v>63E 9c 8e</v>
      </c>
      <c r="C145" s="160"/>
      <c r="D145" s="115"/>
      <c r="E145" s="141"/>
      <c r="F145" s="141"/>
      <c r="G145" s="141"/>
      <c r="H145" s="3"/>
      <c r="I145" s="3"/>
      <c r="J145" s="143"/>
      <c r="K145" s="143"/>
      <c r="L145" s="143"/>
      <c r="M145" s="144"/>
      <c r="N145" s="112"/>
      <c r="O145" s="62">
        <v>1</v>
      </c>
      <c r="Q145" s="35"/>
      <c r="T145" s="36"/>
      <c r="U145" s="36"/>
      <c r="AB145" s="73"/>
      <c r="AC145" s="74"/>
      <c r="AD145" s="75"/>
      <c r="AE145" s="76"/>
      <c r="AF145" s="68"/>
      <c r="AH145" s="40" t="b">
        <f t="shared" si="21"/>
        <v>0</v>
      </c>
      <c r="AI145" s="77" t="b">
        <f t="shared" si="58"/>
        <v>0</v>
      </c>
      <c r="AO145" s="62">
        <f t="shared" si="59"/>
        <v>1</v>
      </c>
      <c r="AQ145" s="50"/>
      <c r="AR145" s="50"/>
      <c r="AS145" s="50"/>
      <c r="AT145" s="50"/>
      <c r="AU145" s="50"/>
      <c r="AV145" s="50"/>
      <c r="AW145" s="50"/>
    </row>
    <row r="146" spans="1:70">
      <c r="A146" s="50"/>
      <c r="B146" s="159" t="str">
        <f>Dataunderlag!A139</f>
        <v>64E 0b 2a</v>
      </c>
      <c r="C146" s="160"/>
      <c r="D146" s="115"/>
      <c r="E146" s="141"/>
      <c r="F146" s="141"/>
      <c r="G146" s="141"/>
      <c r="H146" s="3"/>
      <c r="I146" s="3"/>
      <c r="J146" s="143"/>
      <c r="K146" s="143"/>
      <c r="L146" s="143"/>
      <c r="M146" s="144"/>
      <c r="N146" s="112"/>
      <c r="O146" s="62">
        <v>1</v>
      </c>
      <c r="Q146" s="35"/>
      <c r="T146" s="36"/>
      <c r="U146" s="36"/>
      <c r="AB146" s="73"/>
      <c r="AC146" s="74"/>
      <c r="AD146" s="75"/>
      <c r="AE146" s="76"/>
      <c r="AF146" s="68"/>
      <c r="AH146" s="40" t="b">
        <f t="shared" si="21"/>
        <v>0</v>
      </c>
      <c r="AI146" s="77" t="b">
        <f t="shared" si="58"/>
        <v>0</v>
      </c>
      <c r="AO146" s="62">
        <f t="shared" si="59"/>
        <v>1</v>
      </c>
      <c r="AQ146" s="50"/>
      <c r="AR146" s="50"/>
      <c r="AS146" s="50"/>
      <c r="AT146" s="50"/>
      <c r="AU146" s="50"/>
      <c r="AV146" s="50"/>
      <c r="AW146" s="50"/>
    </row>
    <row r="147" spans="1:70">
      <c r="A147" s="50"/>
      <c r="B147" s="159" t="str">
        <f>Dataunderlag!A140</f>
        <v>64E 0b 2e</v>
      </c>
      <c r="C147" s="160"/>
      <c r="D147" s="115"/>
      <c r="E147" s="141" t="str">
        <f>IF(Blad1!D142&gt;0,Blad1!C142)</f>
        <v>Gullered</v>
      </c>
      <c r="F147" s="141"/>
      <c r="G147" s="141"/>
      <c r="H147" s="3">
        <f>IF(Blad1!D142&gt;0,Blad1!D142,FALSE)</f>
        <v>19</v>
      </c>
      <c r="I147" s="3">
        <f>IF(Blad1!E142&gt;0,Blad1!E142,FALSE)</f>
        <v>10</v>
      </c>
      <c r="J147" s="143">
        <f>IF(Blad1!D142&gt;0,Blad1!F142,FALSE)</f>
        <v>41946</v>
      </c>
      <c r="K147" s="143"/>
      <c r="L147" s="143">
        <f>IF(Blad1!G142&gt;0,Blad1!G142,FALSE)</f>
        <v>42109</v>
      </c>
      <c r="M147" s="144"/>
      <c r="N147" s="112">
        <f>IF(H147&lt;1,0,Q147)</f>
        <v>162</v>
      </c>
      <c r="O147" s="62">
        <v>1</v>
      </c>
      <c r="P147" s="33">
        <f>IF(H147&gt;0,(I147*100000)/(H147*L$162*N147))</f>
        <v>19.110958223445323</v>
      </c>
      <c r="Q147" s="35">
        <f>IF(H147&gt;0,DAYS360($J147,$L147))</f>
        <v>162</v>
      </c>
      <c r="R147" s="33">
        <f>IF(H147&gt;0,P147-$H$173)</f>
        <v>11.650955779155971</v>
      </c>
      <c r="S147" s="33">
        <f>IF(H147&gt;0,R147^2)</f>
        <v>135.74477056784792</v>
      </c>
      <c r="T147" s="36">
        <f>IF(H147&gt;0,P147-$E$168)</f>
        <v>17.823330095739102</v>
      </c>
      <c r="U147" s="36">
        <f>IF(H147&gt;0,P147+$E$168)</f>
        <v>20.398586351151543</v>
      </c>
      <c r="X147" s="33">
        <f>IF(H147&gt;0,P147-$H$173)</f>
        <v>11.650955779155971</v>
      </c>
      <c r="Y147" s="33">
        <f>IF(H147&gt;0,(R147)^2)</f>
        <v>135.74477056784792</v>
      </c>
      <c r="AB147" s="73"/>
      <c r="AC147" s="74"/>
      <c r="AD147" s="75"/>
      <c r="AE147" s="76"/>
      <c r="AF147" s="68"/>
      <c r="AH147" s="40" t="b">
        <f t="shared" si="21"/>
        <v>0</v>
      </c>
      <c r="AI147" s="77" t="b">
        <f t="shared" si="58"/>
        <v>0</v>
      </c>
      <c r="AO147" s="62">
        <f t="shared" si="59"/>
        <v>11</v>
      </c>
      <c r="AQ147" s="50"/>
      <c r="AR147" s="50"/>
      <c r="AS147" s="50"/>
      <c r="AT147" s="50"/>
      <c r="AU147" s="50"/>
      <c r="AV147" s="50"/>
      <c r="AW147" s="50"/>
    </row>
    <row r="148" spans="1:70">
      <c r="A148" s="50"/>
      <c r="B148" s="159" t="str">
        <f>Dataunderlag!A141</f>
        <v>64E 0b 0e</v>
      </c>
      <c r="C148" s="160"/>
      <c r="D148" s="115"/>
      <c r="E148" s="141"/>
      <c r="F148" s="141"/>
      <c r="G148" s="141"/>
      <c r="H148" s="3"/>
      <c r="I148" s="3"/>
      <c r="J148" s="143"/>
      <c r="K148" s="143"/>
      <c r="L148" s="143"/>
      <c r="M148" s="144"/>
      <c r="N148" s="112"/>
      <c r="O148" s="62">
        <v>1</v>
      </c>
      <c r="Q148" s="35"/>
      <c r="T148" s="36"/>
      <c r="U148" s="36"/>
      <c r="AB148" s="73"/>
      <c r="AC148" s="74"/>
      <c r="AD148" s="75"/>
      <c r="AE148" s="76"/>
      <c r="AF148" s="68"/>
      <c r="AH148" s="40" t="b">
        <f t="shared" si="11"/>
        <v>0</v>
      </c>
      <c r="AI148" s="77" t="b">
        <f t="shared" si="58"/>
        <v>0</v>
      </c>
      <c r="AO148" s="62">
        <f t="shared" si="59"/>
        <v>1</v>
      </c>
      <c r="AQ148" s="50"/>
      <c r="AR148" s="50"/>
      <c r="AS148" s="50"/>
      <c r="AT148" s="50"/>
      <c r="AU148" s="50"/>
      <c r="AV148" s="50"/>
      <c r="AW148" s="50"/>
    </row>
    <row r="149" spans="1:70">
      <c r="A149" s="50"/>
      <c r="B149" s="159" t="str">
        <f>Dataunderlag!A142</f>
        <v>64E 0b 0g</v>
      </c>
      <c r="C149" s="160"/>
      <c r="D149" s="115"/>
      <c r="E149" s="141" t="str">
        <f>IF(Blad1!D144&gt;0,Blad1!C144)</f>
        <v>Gullered</v>
      </c>
      <c r="F149" s="141"/>
      <c r="G149" s="141"/>
      <c r="H149" s="3">
        <f>IF(Blad1!D144&gt;0,Blad1!D144,FALSE)</f>
        <v>24</v>
      </c>
      <c r="I149" s="3">
        <f>IF(Blad1!E144&gt;0,Blad1!E144,FALSE)</f>
        <v>8</v>
      </c>
      <c r="J149" s="143">
        <f>IF(Blad1!D144&gt;0,Blad1!F144,FALSE)</f>
        <v>41977</v>
      </c>
      <c r="K149" s="143"/>
      <c r="L149" s="143">
        <f>IF(Blad1!G144&gt;0,Blad1!G144,FALSE)</f>
        <v>42106</v>
      </c>
      <c r="M149" s="144"/>
      <c r="N149" s="112">
        <f>IF(H149&lt;1,0,Q149)</f>
        <v>128</v>
      </c>
      <c r="O149" s="62">
        <v>1</v>
      </c>
      <c r="P149" s="33">
        <f>IF(H149&gt;0,(I149*100000)/(H149*L$162*N149))</f>
        <v>15.318627450980392</v>
      </c>
      <c r="Q149" s="35">
        <f>IF(H149&gt;0,DAYS360($J149,$L149))</f>
        <v>128</v>
      </c>
      <c r="R149" s="33">
        <f>IF(H149&gt;0,P149-$H$173)</f>
        <v>7.8586250066910406</v>
      </c>
      <c r="S149" s="33">
        <f>IF(H149&gt;0,R149^2)</f>
        <v>61.757986995789757</v>
      </c>
      <c r="T149" s="36">
        <f>IF(H149&gt;0,P149-$E$168)</f>
        <v>14.030999323274173</v>
      </c>
      <c r="U149" s="36">
        <f>IF(H149&gt;0,P149+$E$168)</f>
        <v>16.606255578686611</v>
      </c>
      <c r="X149" s="33">
        <f>IF(H149&gt;0,P149-$H$173)</f>
        <v>7.8586250066910406</v>
      </c>
      <c r="Y149" s="33">
        <f>IF(H149&gt;0,(R149)^2)</f>
        <v>61.757986995789757</v>
      </c>
      <c r="AB149" s="73"/>
      <c r="AC149" s="74"/>
      <c r="AD149" s="75"/>
      <c r="AE149" s="76"/>
      <c r="AF149" s="68"/>
      <c r="AH149" s="40" t="b">
        <f t="shared" si="11"/>
        <v>0</v>
      </c>
      <c r="AI149" s="77" t="b">
        <f t="shared" si="58"/>
        <v>0</v>
      </c>
      <c r="AO149" s="62">
        <f t="shared" si="59"/>
        <v>9</v>
      </c>
      <c r="AQ149" s="50"/>
      <c r="AR149" s="50"/>
      <c r="AS149" s="50"/>
      <c r="AT149" s="50"/>
      <c r="AU149" s="50"/>
      <c r="AV149" s="50"/>
      <c r="AW149" s="50"/>
    </row>
    <row r="150" spans="1:70">
      <c r="A150" s="50"/>
      <c r="B150" s="159" t="str">
        <f>Dataunderlag!A143</f>
        <v>64E 0b 0i</v>
      </c>
      <c r="C150" s="160"/>
      <c r="D150" s="115"/>
      <c r="E150" s="141"/>
      <c r="F150" s="141"/>
      <c r="G150" s="141"/>
      <c r="H150" s="3"/>
      <c r="I150" s="3"/>
      <c r="J150" s="143"/>
      <c r="K150" s="143"/>
      <c r="L150" s="143"/>
      <c r="M150" s="144"/>
      <c r="N150" s="112"/>
      <c r="O150" s="62">
        <v>1</v>
      </c>
      <c r="Q150" s="35"/>
      <c r="T150" s="36"/>
      <c r="U150" s="36"/>
      <c r="AB150" s="73"/>
      <c r="AC150" s="74"/>
      <c r="AD150" s="75"/>
      <c r="AE150" s="76"/>
      <c r="AF150" s="68"/>
      <c r="AH150" s="40" t="b">
        <f t="shared" si="11"/>
        <v>0</v>
      </c>
      <c r="AI150" s="77" t="b">
        <f t="shared" si="58"/>
        <v>0</v>
      </c>
      <c r="AO150" s="62">
        <f t="shared" si="59"/>
        <v>1</v>
      </c>
      <c r="AQ150" s="50"/>
      <c r="AR150" s="50"/>
      <c r="AS150" s="50"/>
      <c r="AT150" s="50"/>
      <c r="AU150" s="50"/>
      <c r="AV150" s="50"/>
      <c r="AW150" s="50"/>
    </row>
    <row r="151" spans="1:70">
      <c r="A151" s="50"/>
      <c r="B151" s="159" t="str">
        <f>Dataunderlag!A144</f>
        <v>64E 0c 0a</v>
      </c>
      <c r="C151" s="160"/>
      <c r="D151" s="115"/>
      <c r="E151" s="141" t="str">
        <f>IF(Blad1!D146&gt;0,Blad1!C146)</f>
        <v>Strängsered</v>
      </c>
      <c r="F151" s="141"/>
      <c r="G151" s="141"/>
      <c r="H151" s="3">
        <f>IF(Blad1!D146&gt;0,Blad1!D146,FALSE)</f>
        <v>33</v>
      </c>
      <c r="I151" s="3">
        <f>IF(Blad1!E146&gt;0,Blad1!E146,FALSE)</f>
        <v>3</v>
      </c>
      <c r="J151" s="143">
        <f>IF(Blad1!D146&gt;0,Blad1!F146,FALSE)</f>
        <v>41937</v>
      </c>
      <c r="K151" s="143"/>
      <c r="L151" s="143">
        <f>IF(Blad1!G146&gt;0,Blad1!G146,FALSE)</f>
        <v>42097</v>
      </c>
      <c r="M151" s="144"/>
      <c r="N151" s="112">
        <f t="shared" ref="N151:N157" si="60">IF(H151&lt;1,0,Q151)</f>
        <v>158</v>
      </c>
      <c r="O151" s="62">
        <v>1</v>
      </c>
      <c r="P151" s="33">
        <f t="shared" ref="P151:P157" si="61">IF(H151&gt;0,(I151*100000)/(H151*L$162*N151))</f>
        <v>3.384552900561836</v>
      </c>
      <c r="Q151" s="35">
        <f t="shared" ref="Q151:Q157" si="62">IF(H151&gt;0,DAYS360($J151,$L151))</f>
        <v>158</v>
      </c>
      <c r="R151" s="33">
        <f t="shared" ref="R151:R157" si="63">IF(H151&gt;0,P151-$H$173)</f>
        <v>-4.0754495437275153</v>
      </c>
      <c r="S151" s="33">
        <f t="shared" ref="S151:S157" si="64">IF(H151&gt;0,R151^2)</f>
        <v>16.609288983468812</v>
      </c>
      <c r="T151" s="36">
        <f t="shared" ref="T151:T157" si="65">IF(H151&gt;0,P151-$E$168)</f>
        <v>2.0969247728556173</v>
      </c>
      <c r="U151" s="36">
        <f t="shared" ref="U151:U157" si="66">IF(H151&gt;0,P151+$E$168)</f>
        <v>4.6721810282680547</v>
      </c>
      <c r="X151" s="33">
        <f t="shared" ref="X151:X157" si="67">IF(H151&gt;0,P151-$H$173)</f>
        <v>-4.0754495437275153</v>
      </c>
      <c r="Y151" s="33">
        <f t="shared" ref="Y151:Y157" si="68">IF(H151&gt;0,(R151)^2)</f>
        <v>16.609288983468812</v>
      </c>
      <c r="AB151" s="73"/>
      <c r="AC151" s="74"/>
      <c r="AD151" s="75"/>
      <c r="AE151" s="76"/>
      <c r="AF151" s="68"/>
      <c r="AH151" s="40" t="b">
        <f t="shared" si="11"/>
        <v>0</v>
      </c>
      <c r="AI151" s="77" t="b">
        <f t="shared" si="58"/>
        <v>0</v>
      </c>
      <c r="AO151" s="62">
        <f t="shared" si="59"/>
        <v>4</v>
      </c>
      <c r="AQ151" s="50"/>
      <c r="AR151" s="50"/>
      <c r="AS151" s="50"/>
      <c r="AT151" s="50"/>
      <c r="AU151" s="50"/>
      <c r="AV151" s="50"/>
      <c r="AW151" s="50"/>
    </row>
    <row r="152" spans="1:70">
      <c r="A152" s="50"/>
      <c r="B152" s="159" t="str">
        <f>Dataunderlag!A145</f>
        <v>64E 0c 0c</v>
      </c>
      <c r="C152" s="160"/>
      <c r="D152" s="115"/>
      <c r="E152" s="141" t="str">
        <f>IF(Blad1!D147&gt;0,Blad1!C147)</f>
        <v>Strängsered</v>
      </c>
      <c r="F152" s="141"/>
      <c r="G152" s="141"/>
      <c r="H152" s="3">
        <f>IF(Blad1!D147&gt;0,Blad1!D147,FALSE)</f>
        <v>40</v>
      </c>
      <c r="I152" s="3">
        <f>IF(Blad1!E147&gt;0,Blad1!E147,FALSE)</f>
        <v>6</v>
      </c>
      <c r="J152" s="143">
        <f>IF(Blad1!D147&gt;0,Blad1!F147,FALSE)</f>
        <v>41910</v>
      </c>
      <c r="K152" s="143"/>
      <c r="L152" s="143">
        <f>IF(Blad1!G147&gt;0,Blad1!G147,FALSE)</f>
        <v>42105</v>
      </c>
      <c r="M152" s="144"/>
      <c r="N152" s="112">
        <f t="shared" si="60"/>
        <v>193</v>
      </c>
      <c r="O152" s="62">
        <v>1</v>
      </c>
      <c r="P152" s="33">
        <f t="shared" si="61"/>
        <v>4.5717768972874122</v>
      </c>
      <c r="Q152" s="35">
        <f t="shared" si="62"/>
        <v>193</v>
      </c>
      <c r="R152" s="33">
        <f t="shared" si="63"/>
        <v>-2.8882255470019391</v>
      </c>
      <c r="S152" s="33">
        <f t="shared" si="64"/>
        <v>8.3418468103546513</v>
      </c>
      <c r="T152" s="36">
        <f t="shared" si="65"/>
        <v>3.2841487695811935</v>
      </c>
      <c r="U152" s="36">
        <f t="shared" si="66"/>
        <v>5.8594050249936309</v>
      </c>
      <c r="X152" s="33">
        <f t="shared" si="67"/>
        <v>-2.8882255470019391</v>
      </c>
      <c r="Y152" s="33">
        <f t="shared" si="68"/>
        <v>8.3418468103546513</v>
      </c>
      <c r="AB152" s="73"/>
      <c r="AC152" s="74"/>
      <c r="AD152" s="75"/>
      <c r="AE152" s="76"/>
      <c r="AF152" s="68"/>
      <c r="AH152" s="40" t="b">
        <f t="shared" ref="AH152:AH157" si="69">IF(AC152&gt;0,DAYS360($AJ$7,AE152))</f>
        <v>0</v>
      </c>
      <c r="AI152" s="77" t="b">
        <f t="shared" si="58"/>
        <v>0</v>
      </c>
      <c r="AO152" s="62">
        <f t="shared" si="59"/>
        <v>7</v>
      </c>
      <c r="AQ152" s="50"/>
      <c r="AR152" s="50"/>
      <c r="AS152" s="50"/>
      <c r="AT152" s="50"/>
      <c r="AU152" s="50"/>
      <c r="AV152" s="50"/>
      <c r="AW152" s="50"/>
    </row>
    <row r="153" spans="1:70">
      <c r="A153" s="50"/>
      <c r="B153" s="159" t="str">
        <f>Dataunderlag!A146</f>
        <v>64E 0b 2c</v>
      </c>
      <c r="C153" s="160"/>
      <c r="D153" s="115" t="str">
        <f>IF(Blad1!D148&gt;1,Blad1!B148,FALSE)</f>
        <v>Kinnared</v>
      </c>
      <c r="E153" s="141" t="str">
        <f>IF(Blad1!D148&gt;0,Blad1!C148)</f>
        <v>Hössna</v>
      </c>
      <c r="F153" s="141"/>
      <c r="G153" s="141"/>
      <c r="H153" s="3">
        <f>IF(Blad1!D148&gt;0,Blad1!D148,FALSE)</f>
        <v>26</v>
      </c>
      <c r="I153" s="3">
        <f>IF(Blad1!E148&gt;0,Blad1!E148,FALSE)</f>
        <v>11</v>
      </c>
      <c r="J153" s="143">
        <f>IF(Blad1!D148&gt;0,Blad1!F148,FALSE)</f>
        <v>41965</v>
      </c>
      <c r="K153" s="143"/>
      <c r="L153" s="143">
        <f>IF(Blad1!G148&gt;0,Blad1!G148,FALSE)</f>
        <v>42110</v>
      </c>
      <c r="M153" s="144"/>
      <c r="N153" s="112">
        <f t="shared" si="60"/>
        <v>144</v>
      </c>
      <c r="O153" s="62">
        <v>1</v>
      </c>
      <c r="P153" s="33">
        <f t="shared" si="61"/>
        <v>17.282554047259929</v>
      </c>
      <c r="Q153" s="35">
        <f t="shared" si="62"/>
        <v>144</v>
      </c>
      <c r="R153" s="33">
        <f t="shared" si="63"/>
        <v>9.8225516029705773</v>
      </c>
      <c r="S153" s="33">
        <f t="shared" si="64"/>
        <v>96.482519993019864</v>
      </c>
      <c r="T153" s="36">
        <f t="shared" si="65"/>
        <v>15.99492591955371</v>
      </c>
      <c r="U153" s="36">
        <f t="shared" si="66"/>
        <v>18.570182174966149</v>
      </c>
      <c r="X153" s="33">
        <f t="shared" si="67"/>
        <v>9.8225516029705773</v>
      </c>
      <c r="Y153" s="33">
        <f t="shared" si="68"/>
        <v>96.482519993019864</v>
      </c>
      <c r="AB153" s="73"/>
      <c r="AC153" s="74"/>
      <c r="AD153" s="75"/>
      <c r="AE153" s="76"/>
      <c r="AF153" s="68"/>
      <c r="AH153" s="40" t="b">
        <f t="shared" si="69"/>
        <v>0</v>
      </c>
      <c r="AI153" s="77" t="b">
        <f t="shared" si="58"/>
        <v>0</v>
      </c>
      <c r="AO153" s="62">
        <f t="shared" si="59"/>
        <v>12</v>
      </c>
      <c r="AQ153" s="50"/>
      <c r="AR153" s="50"/>
      <c r="AS153" s="50"/>
      <c r="AT153" s="50"/>
      <c r="AU153" s="50"/>
      <c r="AV153" s="50"/>
      <c r="AW153" s="50"/>
    </row>
    <row r="154" spans="1:70">
      <c r="A154" s="50"/>
      <c r="B154" s="159" t="str">
        <f>Dataunderlag!A147</f>
        <v>64E 0b 2g</v>
      </c>
      <c r="C154" s="160"/>
      <c r="D154" s="115" t="str">
        <f>IF(Blad1!D149&gt;1,Blad1!B149,FALSE)</f>
        <v>Ruskås</v>
      </c>
      <c r="E154" s="141" t="str">
        <f>IF(Blad1!D149&gt;0,Blad1!C149)</f>
        <v>Gullered</v>
      </c>
      <c r="F154" s="141"/>
      <c r="G154" s="141"/>
      <c r="H154" s="3">
        <f>IF(Blad1!D149&gt;0,Blad1!D149,FALSE)</f>
        <v>39</v>
      </c>
      <c r="I154" s="3">
        <f>IF(Blad1!E149&gt;0,Blad1!E149,FALSE)</f>
        <v>13</v>
      </c>
      <c r="J154" s="143">
        <f>IF(Blad1!D149&gt;0,Blad1!F149,FALSE)</f>
        <v>41972</v>
      </c>
      <c r="K154" s="143"/>
      <c r="L154" s="143">
        <f>IF(Blad1!G149&gt;0,Blad1!G149,FALSE)</f>
        <v>42101</v>
      </c>
      <c r="M154" s="144"/>
      <c r="N154" s="112">
        <f t="shared" si="60"/>
        <v>128</v>
      </c>
      <c r="O154" s="62">
        <v>1</v>
      </c>
      <c r="P154" s="33">
        <f t="shared" si="61"/>
        <v>15.318627450980392</v>
      </c>
      <c r="Q154" s="35">
        <f t="shared" si="62"/>
        <v>128</v>
      </c>
      <c r="R154" s="33">
        <f t="shared" si="63"/>
        <v>7.8586250066910406</v>
      </c>
      <c r="S154" s="33">
        <f t="shared" si="64"/>
        <v>61.757986995789757</v>
      </c>
      <c r="T154" s="36">
        <f t="shared" si="65"/>
        <v>14.030999323274173</v>
      </c>
      <c r="U154" s="36">
        <f t="shared" si="66"/>
        <v>16.606255578686611</v>
      </c>
      <c r="X154" s="33">
        <f t="shared" si="67"/>
        <v>7.8586250066910406</v>
      </c>
      <c r="Y154" s="33">
        <f t="shared" si="68"/>
        <v>61.757986995789757</v>
      </c>
      <c r="AB154" s="73"/>
      <c r="AC154" s="74"/>
      <c r="AD154" s="75"/>
      <c r="AE154" s="76"/>
      <c r="AF154" s="68"/>
      <c r="AH154" s="40" t="b">
        <f t="shared" si="69"/>
        <v>0</v>
      </c>
      <c r="AI154" s="77" t="b">
        <f t="shared" si="58"/>
        <v>0</v>
      </c>
      <c r="AO154" s="62">
        <f t="shared" si="59"/>
        <v>14</v>
      </c>
      <c r="AQ154" s="50"/>
      <c r="AR154" s="50"/>
      <c r="AS154" s="50"/>
      <c r="AT154" s="50"/>
      <c r="AU154" s="50"/>
      <c r="AV154" s="50"/>
      <c r="AW154" s="50"/>
    </row>
    <row r="155" spans="1:70">
      <c r="A155" s="50"/>
      <c r="B155" s="159" t="str">
        <f>Dataunderlag!A148</f>
        <v>64E 0b 2i</v>
      </c>
      <c r="C155" s="160"/>
      <c r="D155" s="115" t="str">
        <f>IF(Blad1!D150&gt;1,Blad1!B150,FALSE)</f>
        <v>Höghults</v>
      </c>
      <c r="E155" s="141" t="str">
        <f>IF(Blad1!D150&gt;0,Blad1!C150)</f>
        <v>Gullered</v>
      </c>
      <c r="F155" s="141"/>
      <c r="G155" s="141"/>
      <c r="H155" s="3">
        <f>IF(Blad1!D150&gt;0,Blad1!D150,FALSE)</f>
        <v>40</v>
      </c>
      <c r="I155" s="3">
        <f>IF(Blad1!E150&gt;0,Blad1!E150,FALSE)</f>
        <v>12</v>
      </c>
      <c r="J155" s="143">
        <f>IF(Blad1!D150&gt;0,Blad1!F150,FALSE)</f>
        <v>41951</v>
      </c>
      <c r="K155" s="143"/>
      <c r="L155" s="143">
        <f>IF(Blad1!G150&gt;0,Blad1!G150,FALSE)</f>
        <v>42105</v>
      </c>
      <c r="M155" s="144"/>
      <c r="N155" s="112">
        <f t="shared" si="60"/>
        <v>153</v>
      </c>
      <c r="O155" s="62">
        <v>1</v>
      </c>
      <c r="P155" s="33">
        <f t="shared" si="61"/>
        <v>11.534025374855824</v>
      </c>
      <c r="Q155" s="35">
        <f t="shared" si="62"/>
        <v>153</v>
      </c>
      <c r="R155" s="33">
        <f t="shared" si="63"/>
        <v>4.074022930566473</v>
      </c>
      <c r="S155" s="33">
        <f t="shared" si="64"/>
        <v>16.597662838781432</v>
      </c>
      <c r="T155" s="36">
        <f t="shared" si="65"/>
        <v>10.246397247149606</v>
      </c>
      <c r="U155" s="36">
        <f t="shared" si="66"/>
        <v>12.821653502562043</v>
      </c>
      <c r="X155" s="33">
        <f t="shared" si="67"/>
        <v>4.074022930566473</v>
      </c>
      <c r="Y155" s="33">
        <f t="shared" si="68"/>
        <v>16.597662838781432</v>
      </c>
      <c r="AB155" s="73"/>
      <c r="AC155" s="74"/>
      <c r="AD155" s="75"/>
      <c r="AE155" s="76"/>
      <c r="AF155" s="68"/>
      <c r="AH155" s="40" t="b">
        <f t="shared" si="69"/>
        <v>0</v>
      </c>
      <c r="AI155" s="77" t="b">
        <f t="shared" si="58"/>
        <v>0</v>
      </c>
      <c r="AO155" s="62">
        <f t="shared" si="59"/>
        <v>13</v>
      </c>
      <c r="AQ155" s="50"/>
      <c r="AR155" s="50"/>
      <c r="AS155" s="50"/>
      <c r="AT155" s="50"/>
      <c r="AU155" s="50"/>
      <c r="AV155" s="50"/>
      <c r="AW155" s="50"/>
    </row>
    <row r="156" spans="1:70">
      <c r="A156" s="50"/>
      <c r="B156" s="159" t="str">
        <f>Dataunderlag!A149</f>
        <v>64E 0c 2a</v>
      </c>
      <c r="C156" s="160"/>
      <c r="D156" s="115"/>
      <c r="E156" s="141" t="str">
        <f>IF(Blad1!D151&gt;0,Blad1!C151)</f>
        <v>Strängsered</v>
      </c>
      <c r="F156" s="141"/>
      <c r="G156" s="141"/>
      <c r="H156" s="3">
        <f>IF(Blad1!D151&gt;0,Blad1!D151,FALSE)</f>
        <v>33</v>
      </c>
      <c r="I156" s="3">
        <f>IF(Blad1!E151&gt;0,Blad1!E151,FALSE)</f>
        <v>16</v>
      </c>
      <c r="J156" s="143">
        <f>IF(Blad1!D151&gt;0,Blad1!F151,FALSE)</f>
        <v>41937</v>
      </c>
      <c r="K156" s="143"/>
      <c r="L156" s="143">
        <f>IF(Blad1!G151&gt;0,Blad1!G151,FALSE)</f>
        <v>42094</v>
      </c>
      <c r="M156" s="144"/>
      <c r="N156" s="112">
        <f t="shared" si="60"/>
        <v>156</v>
      </c>
      <c r="O156" s="62">
        <v>1</v>
      </c>
      <c r="P156" s="33">
        <f t="shared" si="61"/>
        <v>18.282371223547695</v>
      </c>
      <c r="Q156" s="35">
        <f t="shared" si="62"/>
        <v>156</v>
      </c>
      <c r="R156" s="33">
        <f t="shared" si="63"/>
        <v>10.822368779258344</v>
      </c>
      <c r="S156" s="33">
        <f t="shared" si="64"/>
        <v>117.12366599426574</v>
      </c>
      <c r="T156" s="36">
        <f t="shared" si="65"/>
        <v>16.994743095841478</v>
      </c>
      <c r="U156" s="36">
        <f t="shared" si="66"/>
        <v>19.569999351253912</v>
      </c>
      <c r="X156" s="33">
        <f t="shared" si="67"/>
        <v>10.822368779258344</v>
      </c>
      <c r="Y156" s="33">
        <f t="shared" si="68"/>
        <v>117.12366599426574</v>
      </c>
      <c r="AB156" s="73"/>
      <c r="AC156" s="74"/>
      <c r="AD156" s="75"/>
      <c r="AE156" s="76"/>
      <c r="AF156" s="68"/>
      <c r="AH156" s="40" t="b">
        <f t="shared" si="69"/>
        <v>0</v>
      </c>
      <c r="AI156" s="77" t="b">
        <f t="shared" si="58"/>
        <v>0</v>
      </c>
      <c r="AO156" s="62">
        <f t="shared" si="59"/>
        <v>17</v>
      </c>
      <c r="AQ156" s="50"/>
      <c r="AR156" s="50"/>
      <c r="AS156" s="50"/>
      <c r="AT156" s="50"/>
      <c r="AU156" s="50"/>
      <c r="AV156" s="50"/>
      <c r="AW156" s="50"/>
    </row>
    <row r="157" spans="1:70">
      <c r="A157" s="50"/>
      <c r="B157" s="159" t="str">
        <f>Dataunderlag!A150</f>
        <v>64E 0c 2c</v>
      </c>
      <c r="C157" s="160"/>
      <c r="D157" s="115"/>
      <c r="E157" s="141" t="str">
        <f>IF(Blad1!D152&gt;0,Blad1!C152)</f>
        <v>Strängsered</v>
      </c>
      <c r="F157" s="141"/>
      <c r="G157" s="141"/>
      <c r="H157" s="3">
        <f>IF(Blad1!D152&gt;0,Blad1!D152,FALSE)</f>
        <v>30</v>
      </c>
      <c r="I157" s="3">
        <f>IF(Blad1!E152&gt;0,Blad1!E152,FALSE)</f>
        <v>2</v>
      </c>
      <c r="J157" s="143">
        <f>IF(Blad1!D152&gt;0,Blad1!F152,FALSE)</f>
        <v>41910</v>
      </c>
      <c r="K157" s="143"/>
      <c r="L157" s="143">
        <f>IF(Blad1!G152&gt;0,Blad1!G152,FALSE)</f>
        <v>42100</v>
      </c>
      <c r="M157" s="144"/>
      <c r="N157" s="112">
        <f t="shared" si="60"/>
        <v>188</v>
      </c>
      <c r="O157" s="62">
        <v>1</v>
      </c>
      <c r="P157" s="33">
        <f t="shared" si="61"/>
        <v>2.0859407592824364</v>
      </c>
      <c r="Q157" s="35">
        <f t="shared" si="62"/>
        <v>188</v>
      </c>
      <c r="R157" s="33">
        <f t="shared" si="63"/>
        <v>-5.3740616850069145</v>
      </c>
      <c r="S157" s="33">
        <f t="shared" si="64"/>
        <v>28.880538994259357</v>
      </c>
      <c r="T157" s="36">
        <f t="shared" si="65"/>
        <v>0.79831263157621768</v>
      </c>
      <c r="U157" s="36">
        <f t="shared" si="66"/>
        <v>3.3735688869886551</v>
      </c>
      <c r="X157" s="33">
        <f t="shared" si="67"/>
        <v>-5.3740616850069145</v>
      </c>
      <c r="Y157" s="33">
        <f t="shared" si="68"/>
        <v>28.880538994259357</v>
      </c>
      <c r="AB157" s="73"/>
      <c r="AC157" s="74"/>
      <c r="AD157" s="75"/>
      <c r="AE157" s="76"/>
      <c r="AF157" s="68"/>
      <c r="AH157" s="40" t="b">
        <f t="shared" si="69"/>
        <v>0</v>
      </c>
      <c r="AI157" s="77" t="b">
        <f t="shared" si="58"/>
        <v>0</v>
      </c>
      <c r="AO157" s="62">
        <f t="shared" si="59"/>
        <v>3</v>
      </c>
      <c r="AQ157" s="50"/>
      <c r="AR157" s="50"/>
      <c r="AS157" s="50"/>
      <c r="AT157" s="50"/>
      <c r="AU157" s="50"/>
      <c r="AV157" s="50"/>
      <c r="AW157" s="50"/>
    </row>
    <row r="158" spans="1:70" ht="15.75" thickBot="1">
      <c r="A158" s="50"/>
      <c r="B158" s="159" t="str">
        <f>Dataunderlag!A151</f>
        <v>64E 0c 2e</v>
      </c>
      <c r="C158" s="160"/>
      <c r="D158" s="116"/>
      <c r="E158" s="142"/>
      <c r="F158" s="142"/>
      <c r="G158" s="142"/>
      <c r="H158" s="117"/>
      <c r="I158" s="117"/>
      <c r="J158" s="145"/>
      <c r="K158" s="145"/>
      <c r="L158" s="145"/>
      <c r="M158" s="146"/>
      <c r="N158" s="112"/>
      <c r="O158" s="62">
        <v>1</v>
      </c>
      <c r="Q158" s="35"/>
      <c r="T158" s="36"/>
      <c r="U158" s="36"/>
      <c r="AB158" s="73"/>
      <c r="AC158" s="74"/>
      <c r="AD158" s="75"/>
      <c r="AE158" s="76"/>
      <c r="AF158" s="68"/>
      <c r="AH158" s="40" t="b">
        <f t="shared" si="11"/>
        <v>0</v>
      </c>
      <c r="AI158" s="77" t="b">
        <f t="shared" si="58"/>
        <v>0</v>
      </c>
      <c r="AO158" s="62">
        <f t="shared" si="59"/>
        <v>1</v>
      </c>
      <c r="AQ158" s="50"/>
      <c r="AR158" s="50"/>
      <c r="AS158" s="50"/>
      <c r="AT158" s="50"/>
      <c r="AU158" s="50"/>
      <c r="AV158" s="50"/>
      <c r="AW158" s="50"/>
    </row>
    <row r="159" spans="1:70" s="82" customFormat="1" ht="15.75" thickBot="1">
      <c r="A159" s="62"/>
      <c r="B159" s="81"/>
      <c r="C159" s="8"/>
      <c r="D159" s="8"/>
      <c r="E159" s="8"/>
      <c r="F159" s="8"/>
      <c r="G159" s="29" t="s">
        <v>10</v>
      </c>
      <c r="H159" s="30">
        <f>SUM(H9:H158)</f>
        <v>2455</v>
      </c>
      <c r="I159" s="27">
        <f>SUM(I9:I158)</f>
        <v>466</v>
      </c>
      <c r="J159" s="9"/>
      <c r="K159" s="9"/>
      <c r="L159" s="109"/>
      <c r="M159" s="110" t="s">
        <v>11</v>
      </c>
      <c r="N159" s="32">
        <f>AVERAGEIF(N9:N158,"&gt;0")</f>
        <v>152.33684210526314</v>
      </c>
      <c r="O159" s="62"/>
      <c r="P159" s="33"/>
      <c r="Q159" s="35"/>
      <c r="R159" s="33"/>
      <c r="S159" s="33"/>
      <c r="T159" s="37"/>
      <c r="U159" s="38"/>
      <c r="V159" s="33"/>
      <c r="W159" s="33"/>
      <c r="X159" s="33"/>
      <c r="Y159" s="33"/>
      <c r="Z159" s="63"/>
      <c r="AA159" s="78" t="s">
        <v>10</v>
      </c>
      <c r="AB159" s="79" t="s">
        <v>10</v>
      </c>
      <c r="AC159" s="80">
        <f>COUNTIF(AC9:AC158,"=x")</f>
        <v>10</v>
      </c>
      <c r="AD159" s="75"/>
      <c r="AE159" s="75"/>
      <c r="AF159" s="75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  <c r="BM159" s="62"/>
      <c r="BN159" s="62"/>
      <c r="BO159" s="62"/>
      <c r="BP159" s="62"/>
      <c r="BQ159" s="62"/>
      <c r="BR159" s="62"/>
    </row>
    <row r="160" spans="1:70" s="82" customFormat="1">
      <c r="A160" s="62"/>
      <c r="B160" s="81"/>
      <c r="C160" s="7"/>
      <c r="D160" s="6"/>
      <c r="E160" s="6"/>
      <c r="F160" s="6"/>
      <c r="G160" s="6"/>
      <c r="H160" s="19" t="s">
        <v>12</v>
      </c>
      <c r="I160" s="19" t="s">
        <v>13</v>
      </c>
      <c r="J160" s="10"/>
      <c r="K160" s="10"/>
      <c r="L160" s="10"/>
      <c r="M160" s="10"/>
      <c r="N160" s="20" t="s">
        <v>14</v>
      </c>
      <c r="O160" s="62"/>
      <c r="P160" s="33">
        <f>IF(H159&gt;0,(I159*100000)/(H159*L$162*N159))</f>
        <v>7.3296046556615639</v>
      </c>
      <c r="Q160" s="35">
        <f>IF(H159&gt;0,DAYS360($J160,$L162))</f>
        <v>17</v>
      </c>
      <c r="R160" s="33"/>
      <c r="S160" s="33"/>
      <c r="T160" s="36"/>
      <c r="U160" s="36"/>
      <c r="V160" s="36"/>
      <c r="W160" s="33"/>
      <c r="X160" s="36"/>
      <c r="Y160" s="33"/>
      <c r="Z160" s="63"/>
      <c r="AA160" s="63"/>
      <c r="AB160" s="63"/>
      <c r="AC160" s="63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2"/>
      <c r="BM160" s="62"/>
      <c r="BN160" s="62"/>
      <c r="BO160" s="62"/>
      <c r="BP160" s="62"/>
      <c r="BQ160" s="62"/>
      <c r="BR160" s="62"/>
    </row>
    <row r="161" spans="1:70" s="82" customFormat="1" ht="5.25" customHeight="1" thickBot="1">
      <c r="A161" s="62"/>
      <c r="B161" s="81"/>
      <c r="C161" s="7"/>
      <c r="D161" s="6"/>
      <c r="E161" s="6"/>
      <c r="F161" s="6"/>
      <c r="G161" s="6"/>
      <c r="H161" s="22"/>
      <c r="I161" s="22"/>
      <c r="J161" s="10"/>
      <c r="K161" s="10"/>
      <c r="L161" s="10"/>
      <c r="M161" s="22"/>
      <c r="N161" s="14"/>
      <c r="O161" s="62"/>
      <c r="P161" s="33" t="e">
        <f>IF(H160&gt;0,(I160*100000)/(H160*L$162*N160))</f>
        <v>#VALUE!</v>
      </c>
      <c r="Q161" s="35">
        <f>IF(H160&gt;0,DAYS360($J159,$J162))</f>
        <v>0</v>
      </c>
      <c r="R161" s="33"/>
      <c r="S161" s="33"/>
      <c r="T161" s="37"/>
      <c r="U161" s="38"/>
      <c r="V161" s="33"/>
      <c r="W161" s="33"/>
      <c r="X161" s="33"/>
      <c r="Y161" s="33"/>
      <c r="Z161" s="63"/>
      <c r="AA161" s="63"/>
      <c r="AB161" s="63"/>
      <c r="AC161" s="63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2"/>
      <c r="BM161" s="62"/>
      <c r="BN161" s="62"/>
      <c r="BO161" s="62"/>
      <c r="BP161" s="62"/>
      <c r="BQ161" s="62"/>
      <c r="BR161" s="62"/>
    </row>
    <row r="162" spans="1:70" s="82" customFormat="1" ht="15.75" thickBot="1">
      <c r="A162" s="62"/>
      <c r="B162" s="81"/>
      <c r="C162" s="45" t="s">
        <v>24</v>
      </c>
      <c r="D162" s="46"/>
      <c r="E162" s="100">
        <f>COUNT(H9:H158)</f>
        <v>95</v>
      </c>
      <c r="F162" s="100"/>
      <c r="G162" s="102"/>
      <c r="H162" s="175" t="s">
        <v>18</v>
      </c>
      <c r="I162" s="176"/>
      <c r="J162" s="176"/>
      <c r="K162" s="176"/>
      <c r="L162" s="26">
        <v>17</v>
      </c>
      <c r="M162" s="13"/>
      <c r="N162" s="14"/>
      <c r="O162" s="62"/>
      <c r="P162" s="33" t="e">
        <f>IF(#REF!&gt;0,(#REF!*100000)/(#REF!*L$162*N162))</f>
        <v>#REF!</v>
      </c>
      <c r="Q162" s="35" t="e">
        <f>IF(#REF!&gt;0,DAYS360(#REF!,#REF!))</f>
        <v>#REF!</v>
      </c>
      <c r="R162" s="33"/>
      <c r="S162" s="33"/>
      <c r="T162" s="37"/>
      <c r="U162" s="38"/>
      <c r="V162" s="33"/>
      <c r="W162" s="33"/>
      <c r="X162" s="33"/>
      <c r="Y162" s="33"/>
      <c r="Z162" s="63"/>
      <c r="AA162" s="63"/>
      <c r="AB162" s="63"/>
      <c r="AC162" s="63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2"/>
      <c r="BM162" s="62"/>
      <c r="BN162" s="62"/>
      <c r="BO162" s="62"/>
      <c r="BP162" s="62"/>
      <c r="BQ162" s="62"/>
      <c r="BR162" s="62"/>
    </row>
    <row r="163" spans="1:70" s="82" customFormat="1">
      <c r="A163" s="62"/>
      <c r="B163" s="81"/>
      <c r="C163" s="45" t="s">
        <v>5</v>
      </c>
      <c r="D163" s="46"/>
      <c r="E163" s="100">
        <f>E162*40</f>
        <v>3800</v>
      </c>
      <c r="G163" s="6"/>
      <c r="H163" s="22"/>
      <c r="I163" s="22"/>
      <c r="J163" s="10"/>
      <c r="K163" s="10"/>
      <c r="L163" s="10"/>
      <c r="M163" s="10"/>
      <c r="N163" s="14"/>
      <c r="O163" s="62"/>
      <c r="P163" s="33" t="e">
        <f>IF(#REF!&gt;0,(#REF!*100000)/(#REF!*L$162*#REF!))</f>
        <v>#REF!</v>
      </c>
      <c r="Q163" s="35" t="e">
        <f>IF(#REF!&gt;0,DAYS360(#REF!,$H169))</f>
        <v>#REF!</v>
      </c>
      <c r="R163" s="33"/>
      <c r="S163" s="33"/>
      <c r="T163" s="37"/>
      <c r="U163" s="38"/>
      <c r="V163" s="33"/>
      <c r="W163" s="33"/>
      <c r="X163" s="33"/>
      <c r="Y163" s="33"/>
      <c r="Z163" s="63"/>
      <c r="AA163" s="63"/>
      <c r="AB163" s="63"/>
      <c r="AC163" s="63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  <c r="BL163" s="62"/>
      <c r="BM163" s="62"/>
      <c r="BN163" s="62"/>
      <c r="BO163" s="62"/>
      <c r="BP163" s="62"/>
      <c r="BQ163" s="62"/>
      <c r="BR163" s="62"/>
    </row>
    <row r="164" spans="1:70" s="82" customFormat="1">
      <c r="A164" s="62"/>
      <c r="B164" s="81"/>
      <c r="C164" s="45" t="s">
        <v>6</v>
      </c>
      <c r="D164" s="46"/>
      <c r="E164" s="100">
        <f>H159</f>
        <v>2455</v>
      </c>
      <c r="F164" s="100" t="s">
        <v>34</v>
      </c>
      <c r="G164" s="6"/>
      <c r="H164" s="22"/>
      <c r="I164" s="22"/>
      <c r="J164" s="10"/>
      <c r="K164" s="10"/>
      <c r="L164" s="10"/>
      <c r="M164" s="10"/>
      <c r="N164" s="14"/>
      <c r="O164" s="62"/>
      <c r="P164" s="33" t="e">
        <f>IF(#REF!&gt;0,(#REF!*100000)/(#REF!*L$162*#REF!))</f>
        <v>#REF!</v>
      </c>
      <c r="Q164" s="35" t="e">
        <f>IF(#REF!&gt;0,DAYS360(#REF!,#REF!))</f>
        <v>#REF!</v>
      </c>
      <c r="R164" s="33"/>
      <c r="S164" s="33"/>
      <c r="T164" s="37"/>
      <c r="U164" s="38"/>
      <c r="V164" s="33"/>
      <c r="W164" s="33"/>
      <c r="X164" s="33"/>
      <c r="Y164" s="33"/>
      <c r="Z164" s="63"/>
      <c r="AA164" s="63"/>
      <c r="AB164" s="63"/>
      <c r="AC164" s="63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  <c r="BM164" s="62"/>
      <c r="BN164" s="62"/>
      <c r="BO164" s="62"/>
      <c r="BP164" s="62"/>
      <c r="BQ164" s="62"/>
      <c r="BR164" s="62"/>
    </row>
    <row r="165" spans="1:70" s="82" customFormat="1">
      <c r="A165" s="62"/>
      <c r="B165" s="81"/>
      <c r="C165" s="45" t="s">
        <v>7</v>
      </c>
      <c r="D165" s="46"/>
      <c r="E165" s="47">
        <f>E164/E163</f>
        <v>0.64605263157894732</v>
      </c>
      <c r="F165" s="47"/>
      <c r="G165" s="6"/>
      <c r="H165" s="178" t="s">
        <v>17</v>
      </c>
      <c r="I165" s="179"/>
      <c r="J165" s="180" t="s">
        <v>16</v>
      </c>
      <c r="K165" s="181"/>
      <c r="L165" s="181"/>
      <c r="M165" s="181"/>
      <c r="N165" s="14"/>
      <c r="O165" s="62"/>
      <c r="P165" s="33" t="e">
        <f>IF(#REF!&gt;0,(#REF!*100000)/(#REF!*L$162*L171))</f>
        <v>#REF!</v>
      </c>
      <c r="Q165" s="35" t="e">
        <f>IF(#REF!&gt;0,DAYS360($J171,$K171))</f>
        <v>#REF!</v>
      </c>
      <c r="R165" s="33"/>
      <c r="S165" s="33"/>
      <c r="T165" s="37"/>
      <c r="U165" s="38"/>
      <c r="V165" s="33"/>
      <c r="W165" s="33"/>
      <c r="X165" s="33"/>
      <c r="Y165" s="33"/>
      <c r="Z165" s="63"/>
      <c r="AA165" s="63"/>
      <c r="AB165" s="63"/>
      <c r="AC165" s="63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  <c r="BL165" s="62"/>
      <c r="BM165" s="62"/>
      <c r="BN165" s="62"/>
      <c r="BO165" s="62"/>
      <c r="BP165" s="62"/>
      <c r="BQ165" s="62"/>
      <c r="BR165" s="62"/>
    </row>
    <row r="166" spans="1:70" s="82" customFormat="1">
      <c r="A166" s="62"/>
      <c r="B166" s="81"/>
      <c r="C166" s="45" t="s">
        <v>30</v>
      </c>
      <c r="D166" s="46"/>
      <c r="E166" s="48">
        <f>AVERAGE(I9:I158)</f>
        <v>4.905263157894737</v>
      </c>
      <c r="F166" s="48"/>
      <c r="G166" s="6"/>
      <c r="H166" s="22"/>
      <c r="I166" s="22"/>
      <c r="J166" s="10"/>
      <c r="K166" s="10"/>
      <c r="L166" s="10"/>
      <c r="M166" s="10"/>
      <c r="N166" s="14"/>
      <c r="O166" s="62"/>
      <c r="P166" s="33" t="e">
        <f>IF(#REF!&gt;0,(#REF!*100000)/(#REF!*L$162*#REF!))</f>
        <v>#REF!</v>
      </c>
      <c r="Q166" s="35" t="e">
        <f>IF(#REF!&gt;0,DAYS360(#REF!,#REF!))</f>
        <v>#REF!</v>
      </c>
      <c r="R166" s="33"/>
      <c r="S166" s="33"/>
      <c r="T166" s="37"/>
      <c r="U166" s="38"/>
      <c r="V166" s="33"/>
      <c r="W166" s="33"/>
      <c r="X166" s="33"/>
      <c r="Y166" s="33"/>
      <c r="Z166" s="63"/>
      <c r="AA166" s="63"/>
      <c r="AB166" s="63"/>
      <c r="AC166" s="63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  <c r="BI166" s="62"/>
      <c r="BJ166" s="62"/>
      <c r="BK166" s="62"/>
      <c r="BL166" s="62"/>
      <c r="BM166" s="62"/>
      <c r="BN166" s="62"/>
      <c r="BO166" s="62"/>
      <c r="BP166" s="62"/>
      <c r="BQ166" s="62"/>
      <c r="BR166" s="62"/>
    </row>
    <row r="167" spans="1:70" s="82" customFormat="1" hidden="1">
      <c r="A167" s="62"/>
      <c r="B167" s="81"/>
      <c r="C167" s="45" t="s">
        <v>31</v>
      </c>
      <c r="D167" s="46"/>
      <c r="E167" s="49">
        <f>SQRT(SUM(S9:S158)/(E162-1))</f>
        <v>6.3080637826709811</v>
      </c>
      <c r="F167" s="49"/>
      <c r="G167" s="6"/>
      <c r="H167" s="22"/>
      <c r="I167" s="22"/>
      <c r="J167" s="10"/>
      <c r="K167" s="10"/>
      <c r="L167" s="10"/>
      <c r="M167" s="10"/>
      <c r="N167" s="14"/>
      <c r="O167" s="62"/>
      <c r="P167" s="33" t="e">
        <f>IF(#REF!&gt;0,(I171*100000)/(#REF!*L$162*#REF!))</f>
        <v>#REF!</v>
      </c>
      <c r="Q167" s="35" t="e">
        <f>IF(#REF!&gt;0,DAYS360(#REF!,#REF!))</f>
        <v>#REF!</v>
      </c>
      <c r="R167" s="33"/>
      <c r="S167" s="33"/>
      <c r="T167" s="37"/>
      <c r="U167" s="38"/>
      <c r="V167" s="33"/>
      <c r="W167" s="33"/>
      <c r="X167" s="33"/>
      <c r="Y167" s="33"/>
      <c r="Z167" s="63"/>
      <c r="AA167" s="63"/>
      <c r="AB167" s="63"/>
      <c r="AC167" s="63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  <c r="BK167" s="62"/>
      <c r="BL167" s="62"/>
      <c r="BM167" s="62"/>
      <c r="BN167" s="62"/>
      <c r="BO167" s="62"/>
      <c r="BP167" s="62"/>
      <c r="BQ167" s="62"/>
      <c r="BR167" s="62"/>
    </row>
    <row r="168" spans="1:70" s="82" customFormat="1" hidden="1">
      <c r="A168" s="62"/>
      <c r="B168" s="81"/>
      <c r="C168" s="45" t="s">
        <v>15</v>
      </c>
      <c r="D168" s="46"/>
      <c r="E168" s="49">
        <f>E167/SQRT(24)</f>
        <v>1.2876281277062187</v>
      </c>
      <c r="F168" s="49"/>
      <c r="G168" s="102"/>
      <c r="H168" s="22"/>
      <c r="I168" s="22"/>
      <c r="J168" s="10"/>
      <c r="K168" s="10"/>
      <c r="L168" s="10"/>
      <c r="M168" s="83"/>
      <c r="N168" s="14"/>
      <c r="O168" s="62"/>
      <c r="P168" s="33" t="e">
        <f>IF(#REF!&gt;0,(#REF!*100000)/(#REF!*L$162*#REF!))</f>
        <v>#REF!</v>
      </c>
      <c r="Q168" s="35" t="e">
        <f>IF(#REF!&gt;0,DAYS360(#REF!,#REF!))</f>
        <v>#REF!</v>
      </c>
      <c r="R168" s="33"/>
      <c r="S168" s="33"/>
      <c r="T168" s="37"/>
      <c r="U168" s="38"/>
      <c r="V168" s="33"/>
      <c r="W168" s="33"/>
      <c r="X168" s="33"/>
      <c r="Y168" s="33"/>
      <c r="Z168" s="63"/>
      <c r="AA168" s="63"/>
      <c r="AB168" s="63"/>
      <c r="AC168" s="63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  <c r="BL168" s="62"/>
      <c r="BM168" s="62"/>
      <c r="BN168" s="62"/>
      <c r="BO168" s="62"/>
      <c r="BP168" s="62"/>
      <c r="BQ168" s="62"/>
      <c r="BR168" s="62"/>
    </row>
    <row r="169" spans="1:70" s="82" customFormat="1" ht="6.75" customHeight="1" thickBot="1">
      <c r="A169" s="62"/>
      <c r="B169" s="84"/>
      <c r="C169" s="28"/>
      <c r="D169" s="103"/>
      <c r="E169" s="103"/>
      <c r="F169" s="103"/>
      <c r="G169" s="103"/>
      <c r="H169" s="170"/>
      <c r="I169" s="171"/>
      <c r="J169" s="171"/>
      <c r="K169" s="171"/>
      <c r="L169" s="171"/>
      <c r="M169" s="171"/>
      <c r="N169" s="172"/>
      <c r="O169" s="62"/>
      <c r="P169" s="33" t="e">
        <f>IF(#REF!&gt;0,(#REF!*100000)/(#REF!*L$162*#REF!))</f>
        <v>#REF!</v>
      </c>
      <c r="Q169" s="35" t="e">
        <f>IF(E162&gt;0,DAYS360(#REF!,#REF!))</f>
        <v>#REF!</v>
      </c>
      <c r="R169" s="33"/>
      <c r="S169" s="33"/>
      <c r="T169" s="37"/>
      <c r="U169" s="38"/>
      <c r="V169" s="33"/>
      <c r="W169" s="33"/>
      <c r="X169" s="33"/>
      <c r="Y169" s="33"/>
      <c r="Z169" s="63"/>
      <c r="AA169" s="63"/>
      <c r="AB169" s="63"/>
      <c r="AC169" s="63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  <c r="BM169" s="62"/>
      <c r="BN169" s="62"/>
      <c r="BO169" s="62"/>
      <c r="BP169" s="62"/>
      <c r="BQ169" s="62"/>
      <c r="BR169" s="62"/>
    </row>
    <row r="170" spans="1:70" s="82" customFormat="1">
      <c r="A170" s="62"/>
      <c r="B170" s="92"/>
      <c r="C170" s="93"/>
      <c r="D170" s="94"/>
      <c r="E170" s="94"/>
      <c r="F170" s="94"/>
      <c r="G170" s="94"/>
      <c r="H170" s="95"/>
      <c r="I170" s="95"/>
      <c r="J170" s="66"/>
      <c r="K170" s="93"/>
      <c r="L170" s="93"/>
      <c r="M170" s="96"/>
      <c r="N170" s="97"/>
      <c r="O170" s="62"/>
      <c r="P170" s="33" t="e">
        <f>IF(#REF!&gt;0,(#REF!*100000)/(#REF!*L$162*#REF!))</f>
        <v>#REF!</v>
      </c>
      <c r="Q170" s="35" t="e">
        <f>IF(E163&gt;0,DAYS360(#REF!,#REF!))</f>
        <v>#REF!</v>
      </c>
      <c r="R170" s="33"/>
      <c r="S170" s="33"/>
      <c r="T170" s="37"/>
      <c r="U170" s="38"/>
      <c r="V170" s="33"/>
      <c r="W170" s="33"/>
      <c r="X170" s="33"/>
      <c r="Y170" s="33"/>
      <c r="Z170" s="63"/>
      <c r="AA170" s="63"/>
      <c r="AB170" s="63"/>
      <c r="AC170" s="63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  <c r="BL170" s="62"/>
      <c r="BM170" s="62"/>
      <c r="BN170" s="62"/>
      <c r="BO170" s="62"/>
      <c r="BP170" s="62"/>
      <c r="BQ170" s="62"/>
      <c r="BR170" s="62"/>
    </row>
    <row r="171" spans="1:70" s="82" customFormat="1" ht="15.75" thickBot="1">
      <c r="A171" s="62"/>
      <c r="B171" s="81"/>
      <c r="C171" s="7"/>
      <c r="D171" s="6"/>
      <c r="E171" s="75"/>
      <c r="F171" s="75"/>
      <c r="G171" s="75"/>
      <c r="H171" s="173" t="s">
        <v>17</v>
      </c>
      <c r="I171" s="174"/>
      <c r="J171" s="87">
        <f>(I159*100000)/(H159*L162*N159)</f>
        <v>7.3296046556615639</v>
      </c>
      <c r="K171" s="88" t="s">
        <v>4</v>
      </c>
      <c r="L171" s="89">
        <f>E168</f>
        <v>1.2876281277062187</v>
      </c>
      <c r="M171" s="90" t="s">
        <v>33</v>
      </c>
      <c r="N171" s="98"/>
      <c r="O171" s="91"/>
      <c r="P171" s="33" t="e">
        <f>IF(#REF!&gt;0,(#REF!*100000)/(#REF!*L$162*#REF!))</f>
        <v>#REF!</v>
      </c>
      <c r="Q171" s="35" t="e">
        <f>IF(E164&gt;0,DAYS360(#REF!,#REF!))</f>
        <v>#REF!</v>
      </c>
      <c r="R171" s="33"/>
      <c r="S171" s="33"/>
      <c r="T171" s="37"/>
      <c r="U171" s="38"/>
      <c r="V171" s="33"/>
      <c r="W171" s="33"/>
      <c r="X171" s="33"/>
      <c r="Y171" s="33"/>
      <c r="Z171" s="63"/>
      <c r="AA171" s="63"/>
      <c r="AB171" s="63"/>
      <c r="AC171" s="63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  <c r="BM171" s="62"/>
      <c r="BN171" s="62"/>
      <c r="BO171" s="62"/>
      <c r="BP171" s="62"/>
      <c r="BQ171" s="62"/>
      <c r="BR171" s="62"/>
    </row>
    <row r="172" spans="1:70" s="82" customFormat="1" ht="9" customHeight="1">
      <c r="A172" s="62"/>
      <c r="B172" s="81"/>
      <c r="C172" s="7"/>
      <c r="D172" s="6"/>
      <c r="E172" s="6"/>
      <c r="F172" s="6"/>
      <c r="G172" s="6"/>
      <c r="H172" s="177" t="s">
        <v>17</v>
      </c>
      <c r="I172" s="162"/>
      <c r="J172" s="41">
        <f>(I159*100000)/((H159*L162*N159)-SUM(AI9:AI158))</f>
        <v>7.2674213403009524</v>
      </c>
      <c r="K172" s="42" t="s">
        <v>4</v>
      </c>
      <c r="L172" s="43">
        <f>E168</f>
        <v>1.2876281277062187</v>
      </c>
      <c r="M172" s="10"/>
      <c r="N172" s="14"/>
      <c r="O172" s="62"/>
      <c r="P172" s="33" t="e">
        <f>IF(#REF!&gt;0,(I172*100000)/(#REF!*L$162*N172))</f>
        <v>#REF!</v>
      </c>
      <c r="Q172" s="35">
        <f>IF(E165&gt;0,DAYS360($J172,$L172))</f>
        <v>-6</v>
      </c>
      <c r="R172" s="33"/>
      <c r="S172" s="33"/>
      <c r="T172" s="37"/>
      <c r="U172" s="38"/>
      <c r="V172" s="33"/>
      <c r="W172" s="33"/>
      <c r="X172" s="33"/>
      <c r="Y172" s="33"/>
      <c r="Z172" s="63"/>
      <c r="AA172" s="63"/>
      <c r="AB172" s="63"/>
      <c r="AC172" s="63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  <c r="BL172" s="62"/>
      <c r="BM172" s="62"/>
      <c r="BN172" s="62"/>
      <c r="BO172" s="62"/>
      <c r="BP172" s="62"/>
      <c r="BQ172" s="62"/>
      <c r="BR172" s="62"/>
    </row>
    <row r="173" spans="1:70" s="82" customFormat="1" ht="6.75" customHeight="1" thickBot="1">
      <c r="A173" s="62"/>
      <c r="B173" s="84"/>
      <c r="C173" s="28"/>
      <c r="D173" s="23" t="s">
        <v>8</v>
      </c>
      <c r="E173" s="23"/>
      <c r="F173" s="23"/>
      <c r="G173" s="24"/>
      <c r="H173" s="25">
        <f>AVERAGE(P9:P158)</f>
        <v>7.4600024442893513</v>
      </c>
      <c r="I173" s="17"/>
      <c r="J173" s="31"/>
      <c r="K173" s="31"/>
      <c r="L173" s="31"/>
      <c r="M173" s="31"/>
      <c r="N173" s="18"/>
      <c r="O173" s="62"/>
      <c r="P173" s="33" t="e">
        <f>IF(#REF!&gt;0,(I173*100000)/(#REF!*L$162*N173))</f>
        <v>#REF!</v>
      </c>
      <c r="Q173" s="35">
        <f>IF(E166&gt;0,DAYS360($J173,$L173))</f>
        <v>0</v>
      </c>
      <c r="R173" s="33"/>
      <c r="S173" s="33"/>
      <c r="T173" s="37"/>
      <c r="U173" s="38"/>
      <c r="V173" s="33"/>
      <c r="W173" s="33"/>
      <c r="X173" s="33"/>
      <c r="Y173" s="33"/>
      <c r="Z173" s="63"/>
      <c r="AA173" s="63"/>
      <c r="AB173" s="63"/>
      <c r="AC173" s="63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  <c r="BJ173" s="62"/>
      <c r="BK173" s="62"/>
      <c r="BL173" s="62"/>
      <c r="BM173" s="62"/>
      <c r="BN173" s="62"/>
      <c r="BO173" s="62"/>
      <c r="BP173" s="62"/>
      <c r="BQ173" s="62"/>
      <c r="BR173" s="62"/>
    </row>
    <row r="174" spans="1:70" s="62" customFormat="1">
      <c r="C174" s="12"/>
      <c r="D174" s="11"/>
      <c r="E174" s="11"/>
      <c r="F174" s="11"/>
      <c r="G174" s="11"/>
      <c r="H174" s="15"/>
      <c r="I174" s="15"/>
      <c r="J174" s="16"/>
      <c r="K174" s="16"/>
      <c r="L174" s="16"/>
      <c r="M174" s="16"/>
      <c r="N174" s="15"/>
      <c r="P174" s="33"/>
      <c r="Q174" s="35"/>
      <c r="R174" s="33"/>
      <c r="S174" s="33"/>
      <c r="T174" s="37"/>
      <c r="U174" s="38"/>
      <c r="V174" s="33"/>
      <c r="W174" s="33"/>
      <c r="X174" s="33"/>
      <c r="Y174" s="33"/>
      <c r="Z174" s="63"/>
      <c r="AA174" s="63"/>
      <c r="AB174" s="63"/>
      <c r="AC174" s="63"/>
    </row>
    <row r="175" spans="1:70" s="62" customFormat="1">
      <c r="C175" s="12"/>
      <c r="D175" s="11"/>
      <c r="E175" s="11"/>
      <c r="F175" s="11"/>
      <c r="G175" s="11"/>
      <c r="H175" s="15"/>
      <c r="I175" s="15"/>
      <c r="J175" s="16"/>
      <c r="K175" s="16"/>
      <c r="L175" s="16"/>
      <c r="M175" s="16"/>
      <c r="N175" s="15"/>
      <c r="P175" s="33"/>
      <c r="Q175" s="35"/>
      <c r="R175" s="33"/>
      <c r="S175" s="33"/>
      <c r="T175" s="37"/>
      <c r="U175" s="38"/>
      <c r="V175" s="33"/>
      <c r="W175" s="33"/>
      <c r="X175" s="33"/>
      <c r="Y175" s="33"/>
      <c r="Z175" s="63"/>
      <c r="AA175" s="63"/>
      <c r="AB175" s="63"/>
      <c r="AC175" s="63"/>
    </row>
    <row r="176" spans="1:70" s="62" customFormat="1">
      <c r="C176" s="12"/>
      <c r="D176" s="11"/>
      <c r="E176" s="11"/>
      <c r="F176" s="11"/>
      <c r="G176" s="11"/>
      <c r="H176" s="15"/>
      <c r="I176" s="15"/>
      <c r="J176" s="16"/>
      <c r="K176" s="16"/>
      <c r="L176" s="16"/>
      <c r="M176" s="16"/>
      <c r="N176" s="15"/>
      <c r="P176" s="33"/>
      <c r="Q176" s="35"/>
      <c r="R176" s="33"/>
      <c r="S176" s="33"/>
      <c r="T176" s="37"/>
      <c r="U176" s="38"/>
      <c r="V176" s="33"/>
      <c r="W176" s="33"/>
      <c r="X176" s="33"/>
      <c r="Y176" s="33"/>
      <c r="Z176" s="63"/>
      <c r="AA176" s="63"/>
      <c r="AB176" s="63"/>
      <c r="AC176" s="63"/>
    </row>
    <row r="177" spans="3:29" s="62" customFormat="1">
      <c r="C177" s="21"/>
      <c r="D177" s="11"/>
      <c r="E177" s="11"/>
      <c r="F177" s="11"/>
      <c r="G177" s="11"/>
      <c r="H177" s="15"/>
      <c r="I177" s="15"/>
      <c r="J177" s="16"/>
      <c r="K177" s="16"/>
      <c r="L177" s="16"/>
      <c r="M177" s="16"/>
      <c r="N177" s="15"/>
      <c r="P177" s="33"/>
      <c r="Q177" s="35"/>
      <c r="R177" s="33"/>
      <c r="S177" s="33"/>
      <c r="T177" s="37"/>
      <c r="U177" s="38"/>
      <c r="V177" s="33"/>
      <c r="W177" s="33"/>
      <c r="X177" s="33"/>
      <c r="Y177" s="33"/>
      <c r="Z177" s="63"/>
      <c r="AA177" s="63"/>
      <c r="AB177" s="63"/>
      <c r="AC177" s="63"/>
    </row>
    <row r="178" spans="3:29" s="62" customFormat="1">
      <c r="C178" s="21"/>
      <c r="D178" s="11"/>
      <c r="E178" s="11"/>
      <c r="F178" s="11"/>
      <c r="G178" s="11"/>
      <c r="H178" s="15"/>
      <c r="I178" s="15"/>
      <c r="J178" s="16"/>
      <c r="K178" s="16"/>
      <c r="L178" s="16"/>
      <c r="M178" s="16"/>
      <c r="N178" s="15"/>
      <c r="P178" s="33"/>
      <c r="Q178" s="35"/>
      <c r="R178" s="33"/>
      <c r="S178" s="33"/>
      <c r="T178" s="37"/>
      <c r="U178" s="38"/>
      <c r="V178" s="33"/>
      <c r="W178" s="33"/>
      <c r="X178" s="33"/>
      <c r="Y178" s="33"/>
      <c r="Z178" s="63"/>
      <c r="AA178" s="63"/>
      <c r="AB178" s="63"/>
      <c r="AC178" s="63"/>
    </row>
    <row r="179" spans="3:29" s="62" customFormat="1">
      <c r="C179" s="12"/>
      <c r="D179" s="11"/>
      <c r="E179" s="11"/>
      <c r="F179" s="11"/>
      <c r="G179" s="11"/>
      <c r="H179" s="15"/>
      <c r="I179" s="15"/>
      <c r="J179" s="16"/>
      <c r="K179" s="16"/>
      <c r="L179" s="16"/>
      <c r="M179" s="16"/>
      <c r="N179" s="15"/>
      <c r="P179" s="33"/>
      <c r="Q179" s="35"/>
      <c r="R179" s="33"/>
      <c r="S179" s="33"/>
      <c r="T179" s="37"/>
      <c r="U179" s="38"/>
      <c r="V179" s="33"/>
      <c r="W179" s="33"/>
      <c r="X179" s="33"/>
      <c r="Y179" s="33"/>
      <c r="Z179" s="63"/>
      <c r="AA179" s="63"/>
      <c r="AB179" s="63"/>
      <c r="AC179" s="63"/>
    </row>
    <row r="180" spans="3:29" s="62" customFormat="1">
      <c r="C180" s="12"/>
      <c r="D180" s="11"/>
      <c r="E180" s="11"/>
      <c r="F180" s="11"/>
      <c r="G180" s="11"/>
      <c r="H180" s="15"/>
      <c r="I180" s="15"/>
      <c r="J180" s="16"/>
      <c r="K180" s="16"/>
      <c r="L180" s="16"/>
      <c r="M180" s="16"/>
      <c r="N180" s="15"/>
      <c r="P180" s="33"/>
      <c r="Q180" s="35"/>
      <c r="R180" s="33"/>
      <c r="S180" s="33"/>
      <c r="T180" s="37"/>
      <c r="U180" s="38"/>
      <c r="V180" s="33"/>
      <c r="W180" s="33"/>
      <c r="X180" s="33"/>
      <c r="Y180" s="33"/>
      <c r="Z180" s="63"/>
      <c r="AA180" s="63"/>
      <c r="AB180" s="63"/>
      <c r="AC180" s="63"/>
    </row>
    <row r="181" spans="3:29" s="62" customFormat="1">
      <c r="C181" s="12"/>
      <c r="D181" s="11"/>
      <c r="E181" s="11"/>
      <c r="F181" s="11"/>
      <c r="G181" s="11"/>
      <c r="H181" s="15"/>
      <c r="I181" s="15"/>
      <c r="J181" s="16"/>
      <c r="K181" s="16"/>
      <c r="L181" s="16"/>
      <c r="M181" s="16"/>
      <c r="N181" s="15"/>
      <c r="P181" s="33"/>
      <c r="Q181" s="35"/>
      <c r="R181" s="33"/>
      <c r="S181" s="33"/>
      <c r="T181" s="37"/>
      <c r="U181" s="38"/>
      <c r="V181" s="33"/>
      <c r="W181" s="33"/>
      <c r="X181" s="33"/>
      <c r="Y181" s="33"/>
      <c r="Z181" s="63"/>
      <c r="AA181" s="63"/>
      <c r="AB181" s="63"/>
      <c r="AC181" s="63"/>
    </row>
    <row r="182" spans="3:29" s="62" customFormat="1">
      <c r="C182" s="12"/>
      <c r="D182" s="11"/>
      <c r="E182" s="11"/>
      <c r="F182" s="11"/>
      <c r="G182" s="11"/>
      <c r="H182" s="15"/>
      <c r="I182" s="15"/>
      <c r="J182" s="16"/>
      <c r="K182" s="16"/>
      <c r="L182" s="16"/>
      <c r="M182" s="16"/>
      <c r="N182" s="15"/>
      <c r="P182" s="33"/>
      <c r="Q182" s="35"/>
      <c r="R182" s="33"/>
      <c r="S182" s="33"/>
      <c r="T182" s="37"/>
      <c r="U182" s="38"/>
      <c r="V182" s="33"/>
      <c r="W182" s="33"/>
      <c r="X182" s="33"/>
      <c r="Y182" s="33"/>
      <c r="Z182" s="63"/>
      <c r="AA182" s="63"/>
      <c r="AB182" s="63"/>
      <c r="AC182" s="63"/>
    </row>
    <row r="183" spans="3:29" s="62" customFormat="1">
      <c r="C183" s="12"/>
      <c r="D183" s="11"/>
      <c r="E183" s="11"/>
      <c r="F183" s="11"/>
      <c r="G183" s="11"/>
      <c r="H183" s="15"/>
      <c r="I183" s="15"/>
      <c r="J183" s="16"/>
      <c r="K183" s="16"/>
      <c r="L183" s="16"/>
      <c r="M183" s="16"/>
      <c r="N183" s="15"/>
      <c r="P183" s="33"/>
      <c r="Q183" s="35"/>
      <c r="R183" s="33"/>
      <c r="S183" s="33"/>
      <c r="T183" s="37"/>
      <c r="U183" s="38"/>
      <c r="V183" s="33"/>
      <c r="W183" s="33"/>
      <c r="X183" s="33"/>
      <c r="Y183" s="33"/>
      <c r="Z183" s="63"/>
      <c r="AA183" s="63"/>
      <c r="AB183" s="63"/>
      <c r="AC183" s="63"/>
    </row>
    <row r="184" spans="3:29" s="62" customFormat="1">
      <c r="C184" s="12"/>
      <c r="D184" s="11"/>
      <c r="E184" s="11"/>
      <c r="F184" s="11"/>
      <c r="G184" s="11"/>
      <c r="H184" s="15"/>
      <c r="I184" s="15"/>
      <c r="J184" s="16"/>
      <c r="K184" s="16"/>
      <c r="L184" s="16"/>
      <c r="M184" s="16"/>
      <c r="N184" s="15"/>
      <c r="P184" s="33"/>
      <c r="Q184" s="35"/>
      <c r="R184" s="33"/>
      <c r="S184" s="33"/>
      <c r="T184" s="37"/>
      <c r="U184" s="38"/>
      <c r="V184" s="33"/>
      <c r="W184" s="33"/>
      <c r="X184" s="33"/>
      <c r="Y184" s="33"/>
      <c r="Z184" s="63"/>
      <c r="AA184" s="63"/>
      <c r="AB184" s="63"/>
      <c r="AC184" s="63"/>
    </row>
    <row r="185" spans="3:29" s="62" customFormat="1">
      <c r="C185" s="12"/>
      <c r="D185" s="11"/>
      <c r="E185" s="11"/>
      <c r="F185" s="11"/>
      <c r="G185" s="11"/>
      <c r="H185" s="15"/>
      <c r="I185" s="15"/>
      <c r="J185" s="16"/>
      <c r="K185" s="16"/>
      <c r="L185" s="16"/>
      <c r="M185" s="16"/>
      <c r="N185" s="15"/>
      <c r="P185" s="33"/>
      <c r="Q185" s="35"/>
      <c r="R185" s="33"/>
      <c r="S185" s="33"/>
      <c r="T185" s="37"/>
      <c r="U185" s="38"/>
      <c r="V185" s="33"/>
      <c r="W185" s="33"/>
      <c r="X185" s="33"/>
      <c r="Y185" s="33"/>
      <c r="Z185" s="63"/>
      <c r="AA185" s="63"/>
      <c r="AB185" s="63"/>
      <c r="AC185" s="63"/>
    </row>
    <row r="186" spans="3:29" s="62" customFormat="1">
      <c r="C186" s="12"/>
      <c r="D186" s="11"/>
      <c r="E186" s="11"/>
      <c r="F186" s="11"/>
      <c r="G186" s="11"/>
      <c r="H186" s="15"/>
      <c r="I186" s="15"/>
      <c r="J186" s="16"/>
      <c r="K186" s="16"/>
      <c r="L186" s="16"/>
      <c r="M186" s="16"/>
      <c r="N186" s="15"/>
      <c r="P186" s="33"/>
      <c r="Q186" s="35"/>
      <c r="R186" s="33"/>
      <c r="S186" s="33"/>
      <c r="T186" s="37"/>
      <c r="U186" s="38"/>
      <c r="V186" s="33"/>
      <c r="W186" s="33"/>
      <c r="X186" s="33"/>
      <c r="Y186" s="33"/>
      <c r="Z186" s="63"/>
      <c r="AA186" s="63"/>
      <c r="AB186" s="63"/>
      <c r="AC186" s="63"/>
    </row>
    <row r="187" spans="3:29" s="62" customFormat="1">
      <c r="C187" s="12"/>
      <c r="D187" s="11"/>
      <c r="E187" s="11"/>
      <c r="F187" s="11"/>
      <c r="G187" s="11"/>
      <c r="H187" s="15"/>
      <c r="I187" s="15"/>
      <c r="J187" s="16"/>
      <c r="K187" s="16"/>
      <c r="L187" s="16"/>
      <c r="M187" s="16"/>
      <c r="N187" s="15"/>
      <c r="P187" s="33"/>
      <c r="Q187" s="35"/>
      <c r="R187" s="33"/>
      <c r="S187" s="33"/>
      <c r="T187" s="37"/>
      <c r="U187" s="38"/>
      <c r="V187" s="33"/>
      <c r="W187" s="33"/>
      <c r="X187" s="33"/>
      <c r="Y187" s="33"/>
      <c r="Z187" s="63"/>
      <c r="AA187" s="63"/>
      <c r="AB187" s="63"/>
      <c r="AC187" s="63"/>
    </row>
    <row r="188" spans="3:29" s="62" customFormat="1">
      <c r="C188" s="12"/>
      <c r="D188" s="11"/>
      <c r="E188" s="11"/>
      <c r="F188" s="11"/>
      <c r="G188" s="11"/>
      <c r="H188" s="15"/>
      <c r="I188" s="15"/>
      <c r="J188" s="16"/>
      <c r="K188" s="16"/>
      <c r="L188" s="16"/>
      <c r="M188" s="16"/>
      <c r="N188" s="15"/>
      <c r="P188" s="33"/>
      <c r="Q188" s="35"/>
      <c r="R188" s="33"/>
      <c r="S188" s="33"/>
      <c r="T188" s="37"/>
      <c r="U188" s="38"/>
      <c r="V188" s="33"/>
      <c r="W188" s="33"/>
      <c r="X188" s="33"/>
      <c r="Y188" s="33"/>
      <c r="Z188" s="63"/>
      <c r="AA188" s="63"/>
      <c r="AB188" s="63"/>
      <c r="AC188" s="63"/>
    </row>
    <row r="189" spans="3:29" s="62" customFormat="1">
      <c r="C189" s="12"/>
      <c r="D189" s="11"/>
      <c r="E189" s="11"/>
      <c r="F189" s="11"/>
      <c r="G189" s="11"/>
      <c r="H189" s="15"/>
      <c r="I189" s="15"/>
      <c r="J189" s="16"/>
      <c r="K189" s="16"/>
      <c r="L189" s="16"/>
      <c r="M189" s="16"/>
      <c r="N189" s="15"/>
      <c r="P189" s="33"/>
      <c r="Q189" s="35"/>
      <c r="R189" s="33"/>
      <c r="S189" s="33"/>
      <c r="T189" s="37"/>
      <c r="U189" s="38"/>
      <c r="V189" s="33"/>
      <c r="W189" s="33"/>
      <c r="X189" s="33"/>
      <c r="Y189" s="33"/>
      <c r="Z189" s="63"/>
      <c r="AA189" s="63"/>
      <c r="AB189" s="63"/>
      <c r="AC189" s="63"/>
    </row>
    <row r="190" spans="3:29" s="62" customFormat="1">
      <c r="C190" s="12"/>
      <c r="D190" s="11"/>
      <c r="E190" s="11"/>
      <c r="F190" s="11"/>
      <c r="G190" s="11"/>
      <c r="H190" s="15"/>
      <c r="I190" s="15"/>
      <c r="J190" s="16"/>
      <c r="K190" s="16"/>
      <c r="L190" s="16"/>
      <c r="M190" s="16"/>
      <c r="N190" s="15"/>
      <c r="P190" s="33"/>
      <c r="Q190" s="35"/>
      <c r="R190" s="33"/>
      <c r="S190" s="33"/>
      <c r="T190" s="37"/>
      <c r="U190" s="38"/>
      <c r="V190" s="33"/>
      <c r="W190" s="33"/>
      <c r="X190" s="33"/>
      <c r="Y190" s="33"/>
      <c r="Z190" s="63"/>
      <c r="AA190" s="63"/>
      <c r="AB190" s="63"/>
      <c r="AC190" s="63"/>
    </row>
    <row r="191" spans="3:29" s="62" customFormat="1">
      <c r="C191" s="12"/>
      <c r="D191" s="11"/>
      <c r="E191" s="11"/>
      <c r="F191" s="11"/>
      <c r="G191" s="11"/>
      <c r="H191" s="15"/>
      <c r="I191" s="15"/>
      <c r="J191" s="16"/>
      <c r="K191" s="16"/>
      <c r="L191" s="16"/>
      <c r="M191" s="16"/>
      <c r="N191" s="15"/>
      <c r="P191" s="33"/>
      <c r="Q191" s="35"/>
      <c r="R191" s="33"/>
      <c r="S191" s="33"/>
      <c r="T191" s="37"/>
      <c r="U191" s="38"/>
      <c r="V191" s="33"/>
      <c r="W191" s="33"/>
      <c r="X191" s="33"/>
      <c r="Y191" s="33"/>
      <c r="Z191" s="63"/>
      <c r="AA191" s="63"/>
      <c r="AB191" s="63"/>
      <c r="AC191" s="63"/>
    </row>
    <row r="192" spans="3:29" s="62" customFormat="1">
      <c r="C192" s="12"/>
      <c r="D192" s="11"/>
      <c r="E192" s="11"/>
      <c r="F192" s="11"/>
      <c r="G192" s="11"/>
      <c r="H192" s="15"/>
      <c r="I192" s="15"/>
      <c r="J192" s="16"/>
      <c r="K192" s="16"/>
      <c r="L192" s="16"/>
      <c r="M192" s="16"/>
      <c r="N192" s="15"/>
      <c r="P192" s="33"/>
      <c r="Q192" s="35"/>
      <c r="R192" s="33"/>
      <c r="S192" s="33"/>
      <c r="T192" s="37"/>
      <c r="U192" s="38"/>
      <c r="V192" s="33"/>
      <c r="W192" s="33"/>
      <c r="X192" s="33"/>
      <c r="Y192" s="33"/>
      <c r="Z192" s="63"/>
      <c r="AA192" s="63"/>
      <c r="AB192" s="63"/>
      <c r="AC192" s="63"/>
    </row>
    <row r="193" spans="3:29" s="62" customFormat="1">
      <c r="C193" s="12"/>
      <c r="D193" s="11"/>
      <c r="E193" s="11"/>
      <c r="F193" s="11"/>
      <c r="G193" s="11"/>
      <c r="H193" s="15"/>
      <c r="I193" s="15"/>
      <c r="J193" s="16"/>
      <c r="K193" s="16"/>
      <c r="L193" s="16"/>
      <c r="M193" s="16"/>
      <c r="N193" s="15"/>
      <c r="P193" s="33"/>
      <c r="Q193" s="35"/>
      <c r="R193" s="33"/>
      <c r="S193" s="33"/>
      <c r="T193" s="37"/>
      <c r="U193" s="38"/>
      <c r="V193" s="33"/>
      <c r="W193" s="33"/>
      <c r="X193" s="33"/>
      <c r="Y193" s="33"/>
      <c r="Z193" s="63"/>
      <c r="AA193" s="63"/>
      <c r="AB193" s="63"/>
      <c r="AC193" s="63"/>
    </row>
    <row r="194" spans="3:29" s="62" customFormat="1">
      <c r="C194" s="12"/>
      <c r="D194" s="11"/>
      <c r="E194" s="11"/>
      <c r="F194" s="11"/>
      <c r="G194" s="11"/>
      <c r="H194" s="15"/>
      <c r="I194" s="15"/>
      <c r="J194" s="16"/>
      <c r="K194" s="16"/>
      <c r="L194" s="16"/>
      <c r="M194" s="16"/>
      <c r="N194" s="15"/>
      <c r="P194" s="33"/>
      <c r="Q194" s="35"/>
      <c r="R194" s="33"/>
      <c r="S194" s="33"/>
      <c r="T194" s="37"/>
      <c r="U194" s="38"/>
      <c r="V194" s="33"/>
      <c r="W194" s="33"/>
      <c r="X194" s="33"/>
      <c r="Y194" s="33"/>
      <c r="Z194" s="63"/>
      <c r="AA194" s="63"/>
      <c r="AB194" s="63"/>
      <c r="AC194" s="63"/>
    </row>
    <row r="195" spans="3:29" s="62" customFormat="1">
      <c r="C195" s="12"/>
      <c r="D195" s="11"/>
      <c r="E195" s="11"/>
      <c r="F195" s="11"/>
      <c r="G195" s="11"/>
      <c r="H195" s="15"/>
      <c r="I195" s="15"/>
      <c r="J195" s="16"/>
      <c r="K195" s="16"/>
      <c r="L195" s="16"/>
      <c r="M195" s="16"/>
      <c r="N195" s="15"/>
      <c r="P195" s="33"/>
      <c r="Q195" s="35"/>
      <c r="R195" s="33"/>
      <c r="S195" s="33"/>
      <c r="T195" s="33"/>
      <c r="U195" s="33"/>
      <c r="V195" s="33"/>
      <c r="W195" s="33"/>
      <c r="X195" s="33"/>
      <c r="Y195" s="33"/>
      <c r="Z195" s="63"/>
      <c r="AA195" s="63"/>
      <c r="AB195" s="63"/>
      <c r="AC195" s="63"/>
    </row>
    <row r="196" spans="3:29" s="62" customFormat="1">
      <c r="C196" s="12"/>
      <c r="D196" s="11"/>
      <c r="E196" s="11"/>
      <c r="F196" s="11"/>
      <c r="G196" s="11"/>
      <c r="H196" s="15"/>
      <c r="I196" s="15"/>
      <c r="J196" s="16"/>
      <c r="K196" s="16"/>
      <c r="L196" s="16"/>
      <c r="M196" s="16"/>
      <c r="N196" s="15"/>
      <c r="P196" s="33"/>
      <c r="Q196" s="35"/>
      <c r="R196" s="33"/>
      <c r="S196" s="33"/>
      <c r="T196" s="33"/>
      <c r="U196" s="33"/>
      <c r="V196" s="33"/>
      <c r="W196" s="33"/>
      <c r="X196" s="33"/>
      <c r="Y196" s="33"/>
      <c r="Z196" s="63"/>
      <c r="AA196" s="63"/>
      <c r="AB196" s="63"/>
      <c r="AC196" s="63"/>
    </row>
    <row r="197" spans="3:29" s="62" customFormat="1">
      <c r="C197" s="12"/>
      <c r="D197" s="11"/>
      <c r="E197" s="11"/>
      <c r="F197" s="11"/>
      <c r="G197" s="11"/>
      <c r="H197" s="15"/>
      <c r="I197" s="15"/>
      <c r="J197" s="16"/>
      <c r="K197" s="16"/>
      <c r="L197" s="16"/>
      <c r="M197" s="16"/>
      <c r="N197" s="15"/>
      <c r="P197" s="33"/>
      <c r="Q197" s="35"/>
      <c r="R197" s="33"/>
      <c r="S197" s="33"/>
      <c r="T197" s="37"/>
      <c r="U197" s="38"/>
      <c r="V197" s="33"/>
      <c r="W197" s="33"/>
      <c r="X197" s="33"/>
      <c r="Y197" s="33"/>
      <c r="Z197" s="63"/>
      <c r="AA197" s="63"/>
      <c r="AB197" s="63"/>
      <c r="AC197" s="63"/>
    </row>
    <row r="198" spans="3:29" s="62" customFormat="1">
      <c r="C198" s="12"/>
      <c r="D198" s="11"/>
      <c r="E198" s="11"/>
      <c r="F198" s="11"/>
      <c r="G198" s="11"/>
      <c r="H198" s="15"/>
      <c r="I198" s="15"/>
      <c r="J198" s="16"/>
      <c r="K198" s="16"/>
      <c r="L198" s="16"/>
      <c r="M198" s="16"/>
      <c r="N198" s="15"/>
      <c r="P198" s="33"/>
      <c r="Q198" s="35"/>
      <c r="R198" s="33"/>
      <c r="S198" s="33"/>
      <c r="T198" s="37"/>
      <c r="U198" s="38"/>
      <c r="V198" s="33"/>
      <c r="W198" s="33"/>
      <c r="X198" s="33"/>
      <c r="Y198" s="33"/>
      <c r="Z198" s="63"/>
      <c r="AA198" s="63"/>
      <c r="AB198" s="63"/>
      <c r="AC198" s="63"/>
    </row>
    <row r="199" spans="3:29" s="62" customFormat="1">
      <c r="C199" s="12"/>
      <c r="D199" s="11"/>
      <c r="E199" s="11"/>
      <c r="F199" s="11"/>
      <c r="G199" s="11"/>
      <c r="H199" s="15"/>
      <c r="I199" s="15"/>
      <c r="J199" s="16"/>
      <c r="K199" s="16"/>
      <c r="L199" s="16"/>
      <c r="M199" s="16"/>
      <c r="N199" s="15"/>
      <c r="P199" s="33"/>
      <c r="Q199" s="35"/>
      <c r="R199" s="33"/>
      <c r="S199" s="33"/>
      <c r="T199" s="37"/>
      <c r="U199" s="38"/>
      <c r="V199" s="33"/>
      <c r="W199" s="33"/>
      <c r="X199" s="33"/>
      <c r="Y199" s="33"/>
      <c r="Z199" s="63"/>
      <c r="AA199" s="63"/>
      <c r="AB199" s="63"/>
      <c r="AC199" s="63"/>
    </row>
    <row r="200" spans="3:29" s="62" customFormat="1">
      <c r="C200" s="12"/>
      <c r="D200" s="11"/>
      <c r="E200" s="11"/>
      <c r="F200" s="11"/>
      <c r="G200" s="11"/>
      <c r="H200" s="15"/>
      <c r="I200" s="15"/>
      <c r="J200" s="16"/>
      <c r="K200" s="16"/>
      <c r="L200" s="16"/>
      <c r="M200" s="16"/>
      <c r="N200" s="15"/>
      <c r="P200" s="33"/>
      <c r="Q200" s="35"/>
      <c r="R200" s="33"/>
      <c r="S200" s="33"/>
      <c r="T200" s="37"/>
      <c r="U200" s="38"/>
      <c r="V200" s="33"/>
      <c r="W200" s="33"/>
      <c r="X200" s="33"/>
      <c r="Y200" s="33"/>
      <c r="Z200" s="63"/>
      <c r="AA200" s="63"/>
      <c r="AB200" s="63"/>
      <c r="AC200" s="63"/>
    </row>
    <row r="201" spans="3:29" s="62" customFormat="1">
      <c r="C201" s="12"/>
      <c r="D201" s="11"/>
      <c r="E201" s="11"/>
      <c r="F201" s="11"/>
      <c r="G201" s="11"/>
      <c r="H201" s="15"/>
      <c r="I201" s="15"/>
      <c r="J201" s="16"/>
      <c r="K201" s="16"/>
      <c r="L201" s="16"/>
      <c r="M201" s="16"/>
      <c r="N201" s="15"/>
      <c r="P201" s="33"/>
      <c r="Q201" s="35"/>
      <c r="R201" s="33"/>
      <c r="S201" s="33"/>
      <c r="T201" s="37"/>
      <c r="U201" s="38"/>
      <c r="V201" s="33"/>
      <c r="W201" s="33"/>
      <c r="X201" s="33"/>
      <c r="Y201" s="33"/>
      <c r="Z201" s="63"/>
      <c r="AA201" s="63"/>
      <c r="AB201" s="63"/>
      <c r="AC201" s="63"/>
    </row>
    <row r="202" spans="3:29" s="62" customFormat="1">
      <c r="C202" s="12"/>
      <c r="D202" s="11"/>
      <c r="E202" s="11"/>
      <c r="F202" s="11"/>
      <c r="G202" s="11"/>
      <c r="H202" s="15"/>
      <c r="I202" s="15"/>
      <c r="J202" s="16"/>
      <c r="K202" s="16"/>
      <c r="L202" s="16"/>
      <c r="M202" s="16"/>
      <c r="N202" s="15"/>
      <c r="P202" s="33"/>
      <c r="Q202" s="35"/>
      <c r="R202" s="33"/>
      <c r="S202" s="33"/>
      <c r="T202" s="37"/>
      <c r="U202" s="38"/>
      <c r="V202" s="33"/>
      <c r="W202" s="33"/>
      <c r="X202" s="33"/>
      <c r="Y202" s="33"/>
      <c r="Z202" s="63"/>
      <c r="AA202" s="63"/>
      <c r="AB202" s="63"/>
      <c r="AC202" s="63"/>
    </row>
    <row r="203" spans="3:29" s="62" customFormat="1">
      <c r="C203" s="12"/>
      <c r="D203" s="11"/>
      <c r="E203" s="11"/>
      <c r="F203" s="11"/>
      <c r="G203" s="11"/>
      <c r="H203" s="15"/>
      <c r="I203" s="15"/>
      <c r="J203" s="16"/>
      <c r="K203" s="16"/>
      <c r="L203" s="16"/>
      <c r="M203" s="16"/>
      <c r="N203" s="15"/>
      <c r="P203" s="33"/>
      <c r="Q203" s="35"/>
      <c r="R203" s="33"/>
      <c r="S203" s="33"/>
      <c r="T203" s="37"/>
      <c r="U203" s="38"/>
      <c r="V203" s="33"/>
      <c r="W203" s="33"/>
      <c r="X203" s="33"/>
      <c r="Y203" s="33"/>
      <c r="Z203" s="63"/>
      <c r="AA203" s="63"/>
      <c r="AB203" s="63"/>
      <c r="AC203" s="63"/>
    </row>
    <row r="204" spans="3:29" s="62" customFormat="1">
      <c r="C204" s="12"/>
      <c r="D204" s="11"/>
      <c r="E204" s="11"/>
      <c r="F204" s="11"/>
      <c r="G204" s="11"/>
      <c r="H204" s="15"/>
      <c r="I204" s="15"/>
      <c r="J204" s="16"/>
      <c r="K204" s="16"/>
      <c r="L204" s="16"/>
      <c r="M204" s="16"/>
      <c r="N204" s="15"/>
      <c r="P204" s="33"/>
      <c r="Q204" s="35"/>
      <c r="R204" s="33"/>
      <c r="S204" s="33"/>
      <c r="T204" s="37"/>
      <c r="U204" s="38"/>
      <c r="V204" s="33"/>
      <c r="W204" s="33"/>
      <c r="X204" s="33"/>
      <c r="Y204" s="33"/>
      <c r="Z204" s="63"/>
      <c r="AA204" s="63"/>
      <c r="AB204" s="63"/>
      <c r="AC204" s="63"/>
    </row>
    <row r="205" spans="3:29" s="62" customFormat="1">
      <c r="C205" s="12"/>
      <c r="D205" s="11"/>
      <c r="E205" s="11"/>
      <c r="F205" s="11"/>
      <c r="G205" s="11"/>
      <c r="H205" s="15"/>
      <c r="I205" s="15"/>
      <c r="J205" s="16"/>
      <c r="K205" s="16"/>
      <c r="L205" s="16"/>
      <c r="M205" s="16"/>
      <c r="N205" s="15"/>
      <c r="P205" s="33"/>
      <c r="Q205" s="35"/>
      <c r="R205" s="33"/>
      <c r="S205" s="33"/>
      <c r="T205" s="37"/>
      <c r="U205" s="38"/>
      <c r="V205" s="33"/>
      <c r="W205" s="33"/>
      <c r="X205" s="33"/>
      <c r="Y205" s="33"/>
      <c r="Z205" s="63"/>
      <c r="AA205" s="63"/>
      <c r="AB205" s="63"/>
      <c r="AC205" s="63"/>
    </row>
    <row r="206" spans="3:29" s="62" customFormat="1">
      <c r="C206" s="12"/>
      <c r="D206" s="11"/>
      <c r="E206" s="11"/>
      <c r="F206" s="11"/>
      <c r="G206" s="11"/>
      <c r="H206" s="15"/>
      <c r="I206" s="15"/>
      <c r="J206" s="16"/>
      <c r="K206" s="16"/>
      <c r="L206" s="16"/>
      <c r="M206" s="16"/>
      <c r="N206" s="15"/>
      <c r="P206" s="33"/>
      <c r="Q206" s="35"/>
      <c r="R206" s="33"/>
      <c r="S206" s="33"/>
      <c r="T206" s="37"/>
      <c r="U206" s="38"/>
      <c r="V206" s="33"/>
      <c r="W206" s="33"/>
      <c r="X206" s="33"/>
      <c r="Y206" s="33"/>
      <c r="Z206" s="63"/>
      <c r="AA206" s="63"/>
      <c r="AB206" s="63"/>
      <c r="AC206" s="63"/>
    </row>
    <row r="207" spans="3:29" s="62" customFormat="1">
      <c r="C207" s="12"/>
      <c r="D207" s="11"/>
      <c r="E207" s="11"/>
      <c r="F207" s="11"/>
      <c r="G207" s="11"/>
      <c r="H207" s="15"/>
      <c r="I207" s="15"/>
      <c r="J207" s="16"/>
      <c r="K207" s="16"/>
      <c r="L207" s="16"/>
      <c r="M207" s="16"/>
      <c r="N207" s="15"/>
      <c r="P207" s="33"/>
      <c r="Q207" s="35"/>
      <c r="R207" s="33"/>
      <c r="S207" s="33"/>
      <c r="T207" s="37"/>
      <c r="U207" s="38"/>
      <c r="V207" s="33"/>
      <c r="W207" s="33"/>
      <c r="X207" s="33"/>
      <c r="Y207" s="33"/>
      <c r="Z207" s="63"/>
      <c r="AA207" s="63"/>
      <c r="AB207" s="63"/>
      <c r="AC207" s="63"/>
    </row>
    <row r="208" spans="3:29" s="62" customFormat="1">
      <c r="C208" s="12"/>
      <c r="D208" s="11"/>
      <c r="E208" s="11"/>
      <c r="F208" s="11"/>
      <c r="G208" s="11"/>
      <c r="H208" s="15"/>
      <c r="I208" s="15"/>
      <c r="J208" s="16"/>
      <c r="K208" s="16"/>
      <c r="L208" s="16"/>
      <c r="M208" s="16"/>
      <c r="N208" s="15"/>
      <c r="P208" s="33"/>
      <c r="Q208" s="35"/>
      <c r="R208" s="33"/>
      <c r="S208" s="33"/>
      <c r="T208" s="37"/>
      <c r="U208" s="38"/>
      <c r="V208" s="33"/>
      <c r="W208" s="33"/>
      <c r="X208" s="33"/>
      <c r="Y208" s="33"/>
      <c r="Z208" s="63"/>
      <c r="AA208" s="63"/>
      <c r="AB208" s="63"/>
      <c r="AC208" s="63"/>
    </row>
    <row r="209" spans="3:29" s="62" customFormat="1">
      <c r="C209" s="12"/>
      <c r="D209" s="11"/>
      <c r="E209" s="11"/>
      <c r="F209" s="11"/>
      <c r="G209" s="11"/>
      <c r="H209" s="15"/>
      <c r="I209" s="15"/>
      <c r="J209" s="16"/>
      <c r="K209" s="16"/>
      <c r="L209" s="16"/>
      <c r="M209" s="16"/>
      <c r="N209" s="15"/>
      <c r="P209" s="33"/>
      <c r="Q209" s="35"/>
      <c r="R209" s="33"/>
      <c r="S209" s="33"/>
      <c r="T209" s="37"/>
      <c r="U209" s="38"/>
      <c r="V209" s="33"/>
      <c r="W209" s="33"/>
      <c r="X209" s="33"/>
      <c r="Y209" s="33"/>
      <c r="Z209" s="63"/>
      <c r="AA209" s="63"/>
      <c r="AB209" s="63"/>
      <c r="AC209" s="63"/>
    </row>
    <row r="210" spans="3:29" s="62" customFormat="1">
      <c r="C210" s="12"/>
      <c r="D210" s="11"/>
      <c r="E210" s="11"/>
      <c r="F210" s="11"/>
      <c r="G210" s="11"/>
      <c r="H210" s="15"/>
      <c r="I210" s="15"/>
      <c r="J210" s="16"/>
      <c r="K210" s="16"/>
      <c r="L210" s="16"/>
      <c r="M210" s="16"/>
      <c r="N210" s="15"/>
      <c r="P210" s="33"/>
      <c r="Q210" s="35"/>
      <c r="R210" s="33"/>
      <c r="S210" s="33"/>
      <c r="T210" s="37"/>
      <c r="U210" s="38"/>
      <c r="V210" s="33"/>
      <c r="W210" s="33"/>
      <c r="X210" s="33"/>
      <c r="Y210" s="33"/>
      <c r="Z210" s="63"/>
      <c r="AA210" s="63"/>
      <c r="AB210" s="63"/>
      <c r="AC210" s="63"/>
    </row>
    <row r="211" spans="3:29" s="62" customFormat="1">
      <c r="C211" s="12"/>
      <c r="D211" s="11"/>
      <c r="E211" s="11"/>
      <c r="F211" s="11"/>
      <c r="G211" s="11"/>
      <c r="H211" s="15"/>
      <c r="I211" s="15"/>
      <c r="J211" s="16"/>
      <c r="K211" s="16"/>
      <c r="L211" s="16"/>
      <c r="M211" s="16"/>
      <c r="N211" s="15"/>
      <c r="P211" s="33"/>
      <c r="Q211" s="35"/>
      <c r="R211" s="33"/>
      <c r="S211" s="33"/>
      <c r="T211" s="37"/>
      <c r="U211" s="38"/>
      <c r="V211" s="33"/>
      <c r="W211" s="33"/>
      <c r="X211" s="33"/>
      <c r="Y211" s="33"/>
      <c r="Z211" s="63"/>
      <c r="AA211" s="63"/>
      <c r="AB211" s="63"/>
      <c r="AC211" s="63"/>
    </row>
    <row r="212" spans="3:29" s="62" customFormat="1">
      <c r="C212" s="12"/>
      <c r="D212" s="11"/>
      <c r="E212" s="11"/>
      <c r="F212" s="11"/>
      <c r="G212" s="11"/>
      <c r="H212" s="15"/>
      <c r="I212" s="15"/>
      <c r="J212" s="16"/>
      <c r="K212" s="16"/>
      <c r="L212" s="16"/>
      <c r="M212" s="16"/>
      <c r="N212" s="15"/>
      <c r="P212" s="33"/>
      <c r="Q212" s="35"/>
      <c r="R212" s="33"/>
      <c r="S212" s="33"/>
      <c r="T212" s="37"/>
      <c r="U212" s="38"/>
      <c r="V212" s="33"/>
      <c r="W212" s="33"/>
      <c r="X212" s="33"/>
      <c r="Y212" s="33"/>
      <c r="Z212" s="63"/>
      <c r="AA212" s="63"/>
      <c r="AB212" s="63"/>
      <c r="AC212" s="63"/>
    </row>
    <row r="213" spans="3:29" s="62" customFormat="1">
      <c r="C213" s="12"/>
      <c r="D213" s="11"/>
      <c r="E213" s="11"/>
      <c r="F213" s="11"/>
      <c r="G213" s="11"/>
      <c r="H213" s="15"/>
      <c r="I213" s="15"/>
      <c r="J213" s="16"/>
      <c r="K213" s="16"/>
      <c r="L213" s="16"/>
      <c r="M213" s="16"/>
      <c r="N213" s="15"/>
      <c r="P213" s="33"/>
      <c r="Q213" s="35"/>
      <c r="R213" s="33"/>
      <c r="S213" s="33"/>
      <c r="T213" s="33"/>
      <c r="U213" s="33"/>
      <c r="V213" s="33"/>
      <c r="W213" s="33"/>
      <c r="X213" s="33"/>
      <c r="Y213" s="33"/>
      <c r="Z213" s="63"/>
      <c r="AA213" s="63"/>
      <c r="AB213" s="63"/>
      <c r="AC213" s="63"/>
    </row>
    <row r="214" spans="3:29" s="62" customFormat="1">
      <c r="C214" s="12"/>
      <c r="D214" s="11"/>
      <c r="E214" s="11"/>
      <c r="F214" s="11"/>
      <c r="G214" s="11"/>
      <c r="H214" s="15"/>
      <c r="I214" s="15"/>
      <c r="J214" s="16"/>
      <c r="K214" s="16"/>
      <c r="L214" s="16"/>
      <c r="M214" s="16"/>
      <c r="N214" s="15"/>
      <c r="P214" s="33"/>
      <c r="Q214" s="35"/>
      <c r="R214" s="33"/>
      <c r="S214" s="33"/>
      <c r="T214" s="33"/>
      <c r="U214" s="33"/>
      <c r="V214" s="33"/>
      <c r="W214" s="33"/>
      <c r="X214" s="33"/>
      <c r="Y214" s="33"/>
      <c r="Z214" s="63"/>
      <c r="AA214" s="63"/>
      <c r="AB214" s="63"/>
      <c r="AC214" s="63"/>
    </row>
    <row r="215" spans="3:29" s="62" customFormat="1">
      <c r="C215" s="12"/>
      <c r="D215" s="11"/>
      <c r="E215" s="11"/>
      <c r="F215" s="11"/>
      <c r="G215" s="11"/>
      <c r="H215" s="15"/>
      <c r="I215" s="15"/>
      <c r="J215" s="16"/>
      <c r="K215" s="16"/>
      <c r="L215" s="16"/>
      <c r="M215" s="16"/>
      <c r="N215" s="15"/>
      <c r="P215" s="33"/>
      <c r="Q215" s="35"/>
      <c r="R215" s="33"/>
      <c r="S215" s="33"/>
      <c r="T215" s="37"/>
      <c r="U215" s="38"/>
      <c r="V215" s="33"/>
      <c r="W215" s="33"/>
      <c r="X215" s="33"/>
      <c r="Y215" s="33"/>
      <c r="Z215" s="63"/>
      <c r="AA215" s="63"/>
      <c r="AB215" s="63"/>
      <c r="AC215" s="63"/>
    </row>
    <row r="216" spans="3:29" s="62" customFormat="1">
      <c r="C216" s="12"/>
      <c r="D216" s="11"/>
      <c r="E216" s="11"/>
      <c r="F216" s="11"/>
      <c r="G216" s="11"/>
      <c r="H216" s="15"/>
      <c r="I216" s="15"/>
      <c r="J216" s="16"/>
      <c r="K216" s="16"/>
      <c r="L216" s="16"/>
      <c r="M216" s="16"/>
      <c r="N216" s="15"/>
      <c r="P216" s="33"/>
      <c r="Q216" s="35"/>
      <c r="R216" s="33"/>
      <c r="S216" s="33"/>
      <c r="T216" s="37"/>
      <c r="U216" s="38"/>
      <c r="V216" s="33"/>
      <c r="W216" s="33"/>
      <c r="X216" s="33"/>
      <c r="Y216" s="33"/>
      <c r="Z216" s="63"/>
      <c r="AA216" s="63"/>
      <c r="AB216" s="63"/>
      <c r="AC216" s="63"/>
    </row>
    <row r="217" spans="3:29" s="62" customFormat="1">
      <c r="C217" s="12"/>
      <c r="D217" s="11"/>
      <c r="E217" s="11"/>
      <c r="F217" s="11"/>
      <c r="G217" s="11"/>
      <c r="H217" s="15"/>
      <c r="I217" s="15"/>
      <c r="J217" s="16"/>
      <c r="K217" s="16"/>
      <c r="L217" s="16"/>
      <c r="M217" s="16"/>
      <c r="N217" s="15"/>
      <c r="P217" s="33"/>
      <c r="Q217" s="35"/>
      <c r="R217" s="33"/>
      <c r="S217" s="33"/>
      <c r="T217" s="33"/>
      <c r="U217" s="33"/>
      <c r="V217" s="33"/>
      <c r="W217" s="33"/>
      <c r="X217" s="33"/>
      <c r="Y217" s="33"/>
      <c r="Z217" s="63"/>
      <c r="AA217" s="63"/>
      <c r="AB217" s="63"/>
      <c r="AC217" s="63"/>
    </row>
    <row r="218" spans="3:29" s="62" customFormat="1">
      <c r="C218" s="12"/>
      <c r="D218" s="11"/>
      <c r="E218" s="11"/>
      <c r="F218" s="11"/>
      <c r="G218" s="11"/>
      <c r="H218" s="15"/>
      <c r="I218" s="15"/>
      <c r="J218" s="16"/>
      <c r="K218" s="16"/>
      <c r="L218" s="16"/>
      <c r="M218" s="16"/>
      <c r="N218" s="15"/>
      <c r="P218" s="33" t="b">
        <f t="shared" ref="P218:P237" si="70">IF(H218&gt;0,(I218*100000)/(H218*L$162*N218))</f>
        <v>0</v>
      </c>
      <c r="Q218" s="35" t="b">
        <f t="shared" ref="Q218:Q246" si="71">IF(H218&gt;0,DAYS360($J218,$L218))</f>
        <v>0</v>
      </c>
      <c r="R218" s="33"/>
      <c r="S218" s="33"/>
      <c r="T218" s="33"/>
      <c r="U218" s="33"/>
      <c r="V218" s="33"/>
      <c r="W218" s="33"/>
      <c r="X218" s="33"/>
      <c r="Y218" s="33"/>
      <c r="Z218" s="63"/>
      <c r="AA218" s="63"/>
      <c r="AB218" s="63"/>
      <c r="AC218" s="63"/>
    </row>
    <row r="219" spans="3:29" s="62" customFormat="1">
      <c r="C219" s="12"/>
      <c r="D219" s="11"/>
      <c r="E219" s="11"/>
      <c r="F219" s="11"/>
      <c r="G219" s="11"/>
      <c r="H219" s="15"/>
      <c r="I219" s="15"/>
      <c r="J219" s="16"/>
      <c r="K219" s="16"/>
      <c r="L219" s="16"/>
      <c r="M219" s="16"/>
      <c r="N219" s="15"/>
      <c r="P219" s="33" t="b">
        <f t="shared" si="70"/>
        <v>0</v>
      </c>
      <c r="Q219" s="35" t="b">
        <f t="shared" si="71"/>
        <v>0</v>
      </c>
      <c r="R219" s="33"/>
      <c r="S219" s="33"/>
      <c r="T219" s="37"/>
      <c r="U219" s="38"/>
      <c r="V219" s="33"/>
      <c r="W219" s="33"/>
      <c r="X219" s="33"/>
      <c r="Y219" s="33"/>
      <c r="Z219" s="63"/>
      <c r="AA219" s="63"/>
      <c r="AB219" s="63"/>
      <c r="AC219" s="63"/>
    </row>
    <row r="220" spans="3:29" s="62" customFormat="1">
      <c r="C220" s="12"/>
      <c r="D220" s="11"/>
      <c r="E220" s="11"/>
      <c r="F220" s="11"/>
      <c r="G220" s="11"/>
      <c r="H220" s="15"/>
      <c r="I220" s="15"/>
      <c r="J220" s="16"/>
      <c r="K220" s="16"/>
      <c r="L220" s="16"/>
      <c r="M220" s="16"/>
      <c r="N220" s="15"/>
      <c r="P220" s="33" t="b">
        <f t="shared" si="70"/>
        <v>0</v>
      </c>
      <c r="Q220" s="35" t="b">
        <f t="shared" si="71"/>
        <v>0</v>
      </c>
      <c r="R220" s="33"/>
      <c r="S220" s="33"/>
      <c r="T220" s="37"/>
      <c r="U220" s="38"/>
      <c r="V220" s="33"/>
      <c r="W220" s="33"/>
      <c r="X220" s="33"/>
      <c r="Y220" s="33"/>
      <c r="Z220" s="63"/>
      <c r="AA220" s="63"/>
      <c r="AB220" s="63"/>
      <c r="AC220" s="63"/>
    </row>
    <row r="221" spans="3:29" s="62" customFormat="1">
      <c r="C221" s="12"/>
      <c r="D221" s="11"/>
      <c r="E221" s="11"/>
      <c r="F221" s="11"/>
      <c r="G221" s="11"/>
      <c r="H221" s="15"/>
      <c r="I221" s="15"/>
      <c r="J221" s="16"/>
      <c r="K221" s="16"/>
      <c r="L221" s="16"/>
      <c r="M221" s="16"/>
      <c r="N221" s="15"/>
      <c r="P221" s="33" t="b">
        <f t="shared" si="70"/>
        <v>0</v>
      </c>
      <c r="Q221" s="35" t="b">
        <f t="shared" si="71"/>
        <v>0</v>
      </c>
      <c r="R221" s="33"/>
      <c r="S221" s="33"/>
      <c r="T221" s="37"/>
      <c r="U221" s="38"/>
      <c r="V221" s="33"/>
      <c r="W221" s="33"/>
      <c r="X221" s="33"/>
      <c r="Y221" s="33"/>
      <c r="Z221" s="63"/>
      <c r="AA221" s="63"/>
      <c r="AB221" s="63"/>
      <c r="AC221" s="63"/>
    </row>
    <row r="222" spans="3:29" s="62" customFormat="1">
      <c r="C222" s="12"/>
      <c r="D222" s="11"/>
      <c r="E222" s="11"/>
      <c r="F222" s="11"/>
      <c r="G222" s="11"/>
      <c r="H222" s="15"/>
      <c r="I222" s="15"/>
      <c r="J222" s="16"/>
      <c r="K222" s="16"/>
      <c r="L222" s="16"/>
      <c r="M222" s="16"/>
      <c r="N222" s="15"/>
      <c r="P222" s="33" t="b">
        <f t="shared" si="70"/>
        <v>0</v>
      </c>
      <c r="Q222" s="35" t="b">
        <f t="shared" si="71"/>
        <v>0</v>
      </c>
      <c r="R222" s="33"/>
      <c r="S222" s="33"/>
      <c r="T222" s="37"/>
      <c r="U222" s="38"/>
      <c r="V222" s="33"/>
      <c r="W222" s="33"/>
      <c r="X222" s="33"/>
      <c r="Y222" s="33"/>
      <c r="Z222" s="63"/>
      <c r="AA222" s="63"/>
      <c r="AB222" s="63"/>
      <c r="AC222" s="63"/>
    </row>
    <row r="223" spans="3:29" s="62" customFormat="1">
      <c r="C223" s="12"/>
      <c r="D223" s="11"/>
      <c r="E223" s="11"/>
      <c r="F223" s="11"/>
      <c r="G223" s="11"/>
      <c r="H223" s="15"/>
      <c r="I223" s="15"/>
      <c r="J223" s="16"/>
      <c r="K223" s="16"/>
      <c r="L223" s="16"/>
      <c r="M223" s="16"/>
      <c r="N223" s="15"/>
      <c r="P223" s="33" t="b">
        <f t="shared" si="70"/>
        <v>0</v>
      </c>
      <c r="Q223" s="35" t="b">
        <f t="shared" si="71"/>
        <v>0</v>
      </c>
      <c r="R223" s="33"/>
      <c r="S223" s="33"/>
      <c r="T223" s="37"/>
      <c r="U223" s="38"/>
      <c r="V223" s="33"/>
      <c r="W223" s="33"/>
      <c r="X223" s="33"/>
      <c r="Y223" s="33"/>
      <c r="Z223" s="63"/>
      <c r="AA223" s="63"/>
      <c r="AB223" s="63"/>
      <c r="AC223" s="63"/>
    </row>
    <row r="224" spans="3:29" s="62" customFormat="1">
      <c r="C224" s="12"/>
      <c r="D224" s="11"/>
      <c r="E224" s="11"/>
      <c r="F224" s="11"/>
      <c r="G224" s="11"/>
      <c r="H224" s="15"/>
      <c r="I224" s="15"/>
      <c r="J224" s="16"/>
      <c r="K224" s="16"/>
      <c r="L224" s="16"/>
      <c r="M224" s="16"/>
      <c r="N224" s="15"/>
      <c r="P224" s="33" t="b">
        <f t="shared" si="70"/>
        <v>0</v>
      </c>
      <c r="Q224" s="35" t="b">
        <f t="shared" si="71"/>
        <v>0</v>
      </c>
      <c r="R224" s="33"/>
      <c r="S224" s="33"/>
      <c r="T224" s="37"/>
      <c r="U224" s="38"/>
      <c r="V224" s="33"/>
      <c r="W224" s="33"/>
      <c r="X224" s="33"/>
      <c r="Y224" s="33"/>
      <c r="Z224" s="63"/>
      <c r="AA224" s="63"/>
      <c r="AB224" s="63"/>
      <c r="AC224" s="63"/>
    </row>
    <row r="225" spans="3:49" s="62" customFormat="1">
      <c r="C225" s="12"/>
      <c r="D225" s="11"/>
      <c r="E225" s="11"/>
      <c r="F225" s="11"/>
      <c r="G225" s="11"/>
      <c r="H225" s="15"/>
      <c r="I225" s="15"/>
      <c r="J225" s="16"/>
      <c r="K225" s="16"/>
      <c r="L225" s="16"/>
      <c r="M225" s="16"/>
      <c r="N225" s="15"/>
      <c r="P225" s="33" t="b">
        <f t="shared" si="70"/>
        <v>0</v>
      </c>
      <c r="Q225" s="35" t="b">
        <f t="shared" si="71"/>
        <v>0</v>
      </c>
      <c r="R225" s="33"/>
      <c r="S225" s="33"/>
      <c r="T225" s="37"/>
      <c r="U225" s="38"/>
      <c r="V225" s="33"/>
      <c r="W225" s="33"/>
      <c r="X225" s="33"/>
      <c r="Y225" s="33"/>
      <c r="Z225" s="63"/>
      <c r="AA225" s="63"/>
      <c r="AB225" s="63"/>
      <c r="AC225" s="63"/>
    </row>
    <row r="226" spans="3:49" s="62" customFormat="1">
      <c r="C226" s="12"/>
      <c r="D226" s="11"/>
      <c r="E226" s="11"/>
      <c r="F226" s="11"/>
      <c r="G226" s="11"/>
      <c r="H226" s="15"/>
      <c r="I226" s="15"/>
      <c r="J226" s="16"/>
      <c r="K226" s="16"/>
      <c r="L226" s="16"/>
      <c r="M226" s="16"/>
      <c r="N226" s="15"/>
      <c r="P226" s="33" t="b">
        <f t="shared" si="70"/>
        <v>0</v>
      </c>
      <c r="Q226" s="35" t="b">
        <f t="shared" si="71"/>
        <v>0</v>
      </c>
      <c r="R226" s="33"/>
      <c r="S226" s="33"/>
      <c r="T226" s="37"/>
      <c r="U226" s="38"/>
      <c r="V226" s="33"/>
      <c r="W226" s="33"/>
      <c r="X226" s="33"/>
      <c r="Y226" s="33"/>
      <c r="Z226" s="63"/>
      <c r="AA226" s="63"/>
      <c r="AB226" s="63"/>
      <c r="AC226" s="63"/>
    </row>
    <row r="227" spans="3:49" s="62" customFormat="1">
      <c r="C227" s="12"/>
      <c r="D227" s="11"/>
      <c r="E227" s="11"/>
      <c r="F227" s="11"/>
      <c r="G227" s="11"/>
      <c r="H227" s="15"/>
      <c r="I227" s="15"/>
      <c r="J227" s="16"/>
      <c r="K227" s="16"/>
      <c r="L227" s="16"/>
      <c r="M227" s="16"/>
      <c r="N227" s="15"/>
      <c r="P227" s="33" t="b">
        <f t="shared" si="70"/>
        <v>0</v>
      </c>
      <c r="Q227" s="35" t="b">
        <f t="shared" si="71"/>
        <v>0</v>
      </c>
      <c r="R227" s="33"/>
      <c r="S227" s="33"/>
      <c r="T227" s="37"/>
      <c r="U227" s="38"/>
      <c r="V227" s="33"/>
      <c r="W227" s="33"/>
      <c r="X227" s="33"/>
      <c r="Y227" s="33"/>
      <c r="Z227" s="63"/>
      <c r="AA227" s="63"/>
      <c r="AB227" s="63"/>
      <c r="AC227" s="63"/>
    </row>
    <row r="228" spans="3:49" s="62" customFormat="1">
      <c r="C228" s="12"/>
      <c r="D228" s="11"/>
      <c r="E228" s="11"/>
      <c r="F228" s="11"/>
      <c r="G228" s="11"/>
      <c r="H228" s="15"/>
      <c r="I228" s="15"/>
      <c r="J228" s="16"/>
      <c r="K228" s="16"/>
      <c r="L228" s="16"/>
      <c r="M228" s="16"/>
      <c r="N228" s="15"/>
      <c r="P228" s="33" t="b">
        <f t="shared" si="70"/>
        <v>0</v>
      </c>
      <c r="Q228" s="35" t="b">
        <f t="shared" si="71"/>
        <v>0</v>
      </c>
      <c r="R228" s="33"/>
      <c r="S228" s="33"/>
      <c r="T228" s="37"/>
      <c r="U228" s="38"/>
      <c r="V228" s="33"/>
      <c r="W228" s="33"/>
      <c r="X228" s="33"/>
      <c r="Y228" s="33"/>
      <c r="Z228" s="63"/>
      <c r="AA228" s="63"/>
      <c r="AB228" s="63"/>
      <c r="AC228" s="63"/>
    </row>
    <row r="229" spans="3:49" s="62" customFormat="1">
      <c r="C229" s="12"/>
      <c r="D229" s="11"/>
      <c r="E229" s="11"/>
      <c r="F229" s="11"/>
      <c r="G229" s="11"/>
      <c r="H229" s="15"/>
      <c r="I229" s="15"/>
      <c r="J229" s="16"/>
      <c r="K229" s="16"/>
      <c r="L229" s="16"/>
      <c r="M229" s="16"/>
      <c r="N229" s="15"/>
      <c r="P229" s="33" t="b">
        <f t="shared" si="70"/>
        <v>0</v>
      </c>
      <c r="Q229" s="35" t="b">
        <f t="shared" si="71"/>
        <v>0</v>
      </c>
      <c r="R229" s="33"/>
      <c r="S229" s="33"/>
      <c r="T229" s="37"/>
      <c r="U229" s="38"/>
      <c r="V229" s="33"/>
      <c r="W229" s="33"/>
      <c r="X229" s="33"/>
      <c r="Y229" s="33"/>
      <c r="Z229" s="63"/>
      <c r="AA229" s="63"/>
      <c r="AB229" s="63"/>
      <c r="AC229" s="63"/>
    </row>
    <row r="230" spans="3:49" s="62" customFormat="1">
      <c r="C230" s="12"/>
      <c r="D230" s="11"/>
      <c r="E230" s="11"/>
      <c r="F230" s="11"/>
      <c r="G230" s="11"/>
      <c r="H230" s="15"/>
      <c r="I230" s="15"/>
      <c r="J230" s="16"/>
      <c r="K230" s="16"/>
      <c r="L230" s="16"/>
      <c r="M230" s="16"/>
      <c r="N230" s="15"/>
      <c r="P230" s="33" t="b">
        <f t="shared" si="70"/>
        <v>0</v>
      </c>
      <c r="Q230" s="35" t="b">
        <f t="shared" si="71"/>
        <v>0</v>
      </c>
      <c r="R230" s="33"/>
      <c r="S230" s="33"/>
      <c r="T230" s="37"/>
      <c r="U230" s="38"/>
      <c r="V230" s="33"/>
      <c r="W230" s="33"/>
      <c r="X230" s="33"/>
      <c r="Y230" s="33"/>
      <c r="Z230" s="63"/>
      <c r="AA230" s="63"/>
      <c r="AB230" s="63"/>
      <c r="AC230" s="63"/>
    </row>
    <row r="231" spans="3:49" s="62" customFormat="1">
      <c r="C231" s="12"/>
      <c r="D231" s="11"/>
      <c r="E231" s="11"/>
      <c r="F231" s="11"/>
      <c r="G231" s="11"/>
      <c r="H231" s="15"/>
      <c r="I231" s="15"/>
      <c r="J231" s="16"/>
      <c r="K231" s="16"/>
      <c r="L231" s="16"/>
      <c r="M231" s="16"/>
      <c r="N231" s="15"/>
      <c r="P231" s="33" t="b">
        <f t="shared" si="70"/>
        <v>0</v>
      </c>
      <c r="Q231" s="35" t="b">
        <f t="shared" si="71"/>
        <v>0</v>
      </c>
      <c r="R231" s="33"/>
      <c r="S231" s="33"/>
      <c r="T231" s="37"/>
      <c r="U231" s="38"/>
      <c r="V231" s="33"/>
      <c r="W231" s="33"/>
      <c r="X231" s="33"/>
      <c r="Y231" s="33"/>
      <c r="Z231" s="63"/>
      <c r="AA231" s="63"/>
      <c r="AB231" s="63"/>
      <c r="AC231" s="63"/>
    </row>
    <row r="232" spans="3:49" s="62" customFormat="1">
      <c r="C232" s="12"/>
      <c r="D232" s="11"/>
      <c r="E232" s="11"/>
      <c r="F232" s="11"/>
      <c r="G232" s="11"/>
      <c r="H232" s="15"/>
      <c r="I232" s="15"/>
      <c r="J232" s="16"/>
      <c r="K232" s="16"/>
      <c r="L232" s="16"/>
      <c r="M232" s="16"/>
      <c r="N232" s="15"/>
      <c r="P232" s="33" t="b">
        <f t="shared" si="70"/>
        <v>0</v>
      </c>
      <c r="Q232" s="35" t="b">
        <f t="shared" si="71"/>
        <v>0</v>
      </c>
      <c r="R232" s="33"/>
      <c r="S232" s="33"/>
      <c r="T232" s="37"/>
      <c r="U232" s="38"/>
      <c r="V232" s="33"/>
      <c r="W232" s="33"/>
      <c r="X232" s="33"/>
      <c r="Y232" s="33"/>
      <c r="Z232" s="63"/>
      <c r="AA232" s="63"/>
      <c r="AB232" s="63"/>
      <c r="AC232" s="63"/>
    </row>
    <row r="233" spans="3:49" s="62" customFormat="1">
      <c r="C233" s="12"/>
      <c r="D233" s="11"/>
      <c r="E233" s="11"/>
      <c r="F233" s="11"/>
      <c r="G233" s="11"/>
      <c r="H233" s="15"/>
      <c r="I233" s="15"/>
      <c r="J233" s="16"/>
      <c r="K233" s="16"/>
      <c r="L233" s="16"/>
      <c r="M233" s="16"/>
      <c r="N233" s="15"/>
      <c r="P233" s="33" t="b">
        <f t="shared" si="70"/>
        <v>0</v>
      </c>
      <c r="Q233" s="35" t="b">
        <f t="shared" si="71"/>
        <v>0</v>
      </c>
      <c r="R233" s="33"/>
      <c r="S233" s="33"/>
      <c r="T233" s="37"/>
      <c r="U233" s="38"/>
      <c r="V233" s="33"/>
      <c r="W233" s="33"/>
      <c r="X233" s="33"/>
      <c r="Y233" s="33"/>
      <c r="Z233" s="63"/>
      <c r="AA233" s="63"/>
      <c r="AB233" s="63"/>
      <c r="AC233" s="63"/>
    </row>
    <row r="234" spans="3:49" s="62" customFormat="1">
      <c r="C234" s="12"/>
      <c r="D234" s="11"/>
      <c r="E234" s="11"/>
      <c r="F234" s="11"/>
      <c r="G234" s="11"/>
      <c r="H234" s="15"/>
      <c r="I234" s="15"/>
      <c r="J234" s="16"/>
      <c r="K234" s="16"/>
      <c r="L234" s="16"/>
      <c r="M234" s="16"/>
      <c r="N234" s="15"/>
      <c r="P234" s="33" t="b">
        <f t="shared" si="70"/>
        <v>0</v>
      </c>
      <c r="Q234" s="35" t="b">
        <f t="shared" si="71"/>
        <v>0</v>
      </c>
      <c r="R234" s="33"/>
      <c r="S234" s="33"/>
      <c r="T234" s="37"/>
      <c r="U234" s="38"/>
      <c r="V234" s="33"/>
      <c r="W234" s="33"/>
      <c r="X234" s="33"/>
      <c r="Y234" s="33"/>
      <c r="Z234" s="63"/>
      <c r="AA234" s="63"/>
      <c r="AB234" s="63"/>
      <c r="AC234" s="63"/>
    </row>
    <row r="235" spans="3:49" s="62" customFormat="1">
      <c r="C235" s="12"/>
      <c r="D235" s="11"/>
      <c r="E235" s="11"/>
      <c r="F235" s="11"/>
      <c r="G235" s="11"/>
      <c r="H235" s="15"/>
      <c r="I235" s="15"/>
      <c r="J235" s="16"/>
      <c r="K235" s="16"/>
      <c r="L235" s="16"/>
      <c r="M235" s="16"/>
      <c r="N235" s="15"/>
      <c r="P235" s="33" t="b">
        <f t="shared" si="70"/>
        <v>0</v>
      </c>
      <c r="Q235" s="35" t="b">
        <f t="shared" si="71"/>
        <v>0</v>
      </c>
      <c r="R235" s="33"/>
      <c r="S235" s="33"/>
      <c r="T235" s="37"/>
      <c r="U235" s="38"/>
      <c r="V235" s="33"/>
      <c r="W235" s="33"/>
      <c r="X235" s="33"/>
      <c r="Y235" s="33"/>
      <c r="Z235" s="63"/>
      <c r="AA235" s="63"/>
      <c r="AB235" s="63"/>
      <c r="AC235" s="63"/>
    </row>
    <row r="236" spans="3:49" s="62" customFormat="1">
      <c r="C236" s="12"/>
      <c r="D236" s="11"/>
      <c r="E236" s="11"/>
      <c r="F236" s="11"/>
      <c r="G236" s="11"/>
      <c r="H236" s="15"/>
      <c r="I236" s="15"/>
      <c r="J236" s="16"/>
      <c r="K236" s="16"/>
      <c r="L236" s="16"/>
      <c r="M236" s="16"/>
      <c r="N236" s="15"/>
      <c r="P236" s="33" t="b">
        <f t="shared" si="70"/>
        <v>0</v>
      </c>
      <c r="Q236" s="35" t="b">
        <f t="shared" si="71"/>
        <v>0</v>
      </c>
      <c r="R236" s="33"/>
      <c r="S236" s="33"/>
      <c r="T236" s="37"/>
      <c r="U236" s="38"/>
      <c r="V236" s="33"/>
      <c r="W236" s="33"/>
      <c r="X236" s="33"/>
      <c r="Y236" s="33"/>
      <c r="Z236" s="63"/>
      <c r="AA236" s="63"/>
      <c r="AB236" s="63"/>
      <c r="AC236" s="63"/>
    </row>
    <row r="237" spans="3:49" s="62" customFormat="1">
      <c r="C237" s="12"/>
      <c r="D237" s="11"/>
      <c r="E237" s="11"/>
      <c r="F237" s="11"/>
      <c r="G237" s="11"/>
      <c r="H237" s="15"/>
      <c r="I237" s="15"/>
      <c r="J237" s="16"/>
      <c r="K237" s="16"/>
      <c r="L237" s="16"/>
      <c r="M237" s="16"/>
      <c r="N237" s="15"/>
      <c r="P237" s="33" t="b">
        <f t="shared" si="70"/>
        <v>0</v>
      </c>
      <c r="Q237" s="35" t="b">
        <f t="shared" si="71"/>
        <v>0</v>
      </c>
      <c r="R237" s="33"/>
      <c r="S237" s="33"/>
      <c r="T237" s="37"/>
      <c r="U237" s="38"/>
      <c r="V237" s="33"/>
      <c r="W237" s="33"/>
      <c r="X237" s="33"/>
      <c r="Y237" s="33"/>
      <c r="Z237" s="63"/>
      <c r="AA237" s="63"/>
      <c r="AB237" s="63"/>
      <c r="AC237" s="63"/>
    </row>
    <row r="238" spans="3:49" s="62" customFormat="1">
      <c r="C238" s="12"/>
      <c r="D238" s="11"/>
      <c r="E238" s="11"/>
      <c r="F238" s="11"/>
      <c r="G238" s="11"/>
      <c r="H238" s="15"/>
      <c r="I238" s="15"/>
      <c r="J238" s="16"/>
      <c r="K238" s="16"/>
      <c r="L238" s="16"/>
      <c r="M238" s="16"/>
      <c r="N238" s="15"/>
      <c r="P238" s="33" t="b">
        <f t="shared" ref="P238:P257" si="72">IF(H238&gt;0,(I238*100000)/(H238*L$162*N238))</f>
        <v>0</v>
      </c>
      <c r="Q238" s="35" t="b">
        <f t="shared" si="71"/>
        <v>0</v>
      </c>
      <c r="R238" s="33"/>
      <c r="S238" s="33"/>
      <c r="T238" s="37"/>
      <c r="U238" s="38"/>
      <c r="V238" s="33"/>
      <c r="W238" s="33"/>
      <c r="X238" s="33"/>
      <c r="Y238" s="33"/>
      <c r="Z238" s="63"/>
      <c r="AA238" s="63"/>
      <c r="AB238" s="63"/>
      <c r="AC238" s="63"/>
    </row>
    <row r="239" spans="3:49" s="50" customFormat="1">
      <c r="C239" s="51"/>
      <c r="D239" s="52"/>
      <c r="E239" s="52"/>
      <c r="F239" s="52"/>
      <c r="G239" s="52"/>
      <c r="H239" s="53"/>
      <c r="I239" s="53"/>
      <c r="J239" s="54"/>
      <c r="K239" s="54"/>
      <c r="L239" s="54"/>
      <c r="M239" s="54"/>
      <c r="N239" s="53"/>
      <c r="O239" s="62"/>
      <c r="P239" s="33" t="b">
        <f t="shared" si="72"/>
        <v>0</v>
      </c>
      <c r="Q239" s="35" t="b">
        <f t="shared" si="71"/>
        <v>0</v>
      </c>
      <c r="R239" s="33"/>
      <c r="S239" s="33"/>
      <c r="T239" s="37"/>
      <c r="U239" s="38"/>
      <c r="V239" s="33"/>
      <c r="W239" s="33"/>
      <c r="X239" s="33"/>
      <c r="Y239" s="33"/>
      <c r="Z239" s="63"/>
      <c r="AA239" s="63"/>
      <c r="AB239" s="63"/>
      <c r="AC239" s="63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</row>
    <row r="240" spans="3:49" s="50" customFormat="1">
      <c r="C240" s="51"/>
      <c r="D240" s="52"/>
      <c r="E240" s="52"/>
      <c r="F240" s="52"/>
      <c r="G240" s="52"/>
      <c r="H240" s="53"/>
      <c r="I240" s="53"/>
      <c r="J240" s="54"/>
      <c r="K240" s="54"/>
      <c r="L240" s="54"/>
      <c r="M240" s="54"/>
      <c r="N240" s="53"/>
      <c r="O240" s="62"/>
      <c r="P240" s="33" t="b">
        <f t="shared" si="72"/>
        <v>0</v>
      </c>
      <c r="Q240" s="35" t="b">
        <f t="shared" si="71"/>
        <v>0</v>
      </c>
      <c r="R240" s="33"/>
      <c r="S240" s="33"/>
      <c r="T240" s="37"/>
      <c r="U240" s="38"/>
      <c r="V240" s="33"/>
      <c r="W240" s="33"/>
      <c r="X240" s="33"/>
      <c r="Y240" s="33"/>
      <c r="Z240" s="63"/>
      <c r="AA240" s="63"/>
      <c r="AB240" s="63"/>
      <c r="AC240" s="63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</row>
    <row r="241" spans="3:49" s="50" customFormat="1">
      <c r="C241" s="51"/>
      <c r="D241" s="52"/>
      <c r="E241" s="52"/>
      <c r="F241" s="52"/>
      <c r="G241" s="52"/>
      <c r="H241" s="53"/>
      <c r="I241" s="53"/>
      <c r="J241" s="54"/>
      <c r="K241" s="54"/>
      <c r="L241" s="54"/>
      <c r="M241" s="54"/>
      <c r="N241" s="53"/>
      <c r="O241" s="62"/>
      <c r="P241" s="33" t="b">
        <f t="shared" si="72"/>
        <v>0</v>
      </c>
      <c r="Q241" s="35" t="b">
        <f t="shared" si="71"/>
        <v>0</v>
      </c>
      <c r="R241" s="33"/>
      <c r="S241" s="33"/>
      <c r="T241" s="37"/>
      <c r="U241" s="38"/>
      <c r="V241" s="33"/>
      <c r="W241" s="33"/>
      <c r="X241" s="33"/>
      <c r="Y241" s="33"/>
      <c r="Z241" s="63"/>
      <c r="AA241" s="63"/>
      <c r="AB241" s="63"/>
      <c r="AC241" s="63"/>
      <c r="AD241" s="62"/>
      <c r="AE241" s="62"/>
      <c r="AF241" s="62"/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</row>
    <row r="242" spans="3:49" s="50" customFormat="1">
      <c r="C242" s="51"/>
      <c r="D242" s="52"/>
      <c r="E242" s="52"/>
      <c r="F242" s="52"/>
      <c r="G242" s="52"/>
      <c r="H242" s="53"/>
      <c r="I242" s="53"/>
      <c r="J242" s="54"/>
      <c r="K242" s="54"/>
      <c r="L242" s="54"/>
      <c r="M242" s="54"/>
      <c r="N242" s="53"/>
      <c r="O242" s="62"/>
      <c r="P242" s="33" t="b">
        <f t="shared" si="72"/>
        <v>0</v>
      </c>
      <c r="Q242" s="35" t="b">
        <f t="shared" si="71"/>
        <v>0</v>
      </c>
      <c r="R242" s="33"/>
      <c r="S242" s="33"/>
      <c r="T242" s="37"/>
      <c r="U242" s="38"/>
      <c r="V242" s="33"/>
      <c r="W242" s="33"/>
      <c r="X242" s="33"/>
      <c r="Y242" s="33"/>
      <c r="Z242" s="63"/>
      <c r="AA242" s="63"/>
      <c r="AB242" s="63"/>
      <c r="AC242" s="63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  <c r="AV242" s="62"/>
      <c r="AW242" s="62"/>
    </row>
    <row r="243" spans="3:49" s="50" customFormat="1">
      <c r="C243" s="51"/>
      <c r="D243" s="52"/>
      <c r="E243" s="52"/>
      <c r="F243" s="52"/>
      <c r="G243" s="52"/>
      <c r="H243" s="53"/>
      <c r="I243" s="53"/>
      <c r="J243" s="54"/>
      <c r="K243" s="54"/>
      <c r="L243" s="54"/>
      <c r="M243" s="54"/>
      <c r="N243" s="53"/>
      <c r="O243" s="62"/>
      <c r="P243" s="33" t="b">
        <f t="shared" si="72"/>
        <v>0</v>
      </c>
      <c r="Q243" s="35" t="b">
        <f t="shared" si="71"/>
        <v>0</v>
      </c>
      <c r="R243" s="33"/>
      <c r="S243" s="33"/>
      <c r="T243" s="37"/>
      <c r="U243" s="38"/>
      <c r="V243" s="33"/>
      <c r="W243" s="33"/>
      <c r="X243" s="33"/>
      <c r="Y243" s="33"/>
      <c r="Z243" s="63"/>
      <c r="AA243" s="63"/>
      <c r="AB243" s="63"/>
      <c r="AC243" s="63"/>
      <c r="AD243" s="62"/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62"/>
    </row>
    <row r="244" spans="3:49" s="50" customFormat="1">
      <c r="C244" s="51"/>
      <c r="D244" s="52"/>
      <c r="E244" s="52"/>
      <c r="F244" s="52"/>
      <c r="G244" s="52"/>
      <c r="H244" s="53"/>
      <c r="I244" s="53"/>
      <c r="J244" s="54"/>
      <c r="K244" s="54"/>
      <c r="L244" s="54"/>
      <c r="M244" s="54"/>
      <c r="N244" s="53"/>
      <c r="O244" s="62"/>
      <c r="P244" s="33" t="b">
        <f t="shared" si="72"/>
        <v>0</v>
      </c>
      <c r="Q244" s="35" t="b">
        <f t="shared" si="71"/>
        <v>0</v>
      </c>
      <c r="R244" s="33"/>
      <c r="S244" s="33"/>
      <c r="T244" s="37"/>
      <c r="U244" s="38"/>
      <c r="V244" s="33"/>
      <c r="W244" s="33"/>
      <c r="X244" s="33"/>
      <c r="Y244" s="33"/>
      <c r="Z244" s="63"/>
      <c r="AA244" s="63"/>
      <c r="AB244" s="63"/>
      <c r="AC244" s="63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</row>
    <row r="245" spans="3:49" s="50" customFormat="1">
      <c r="C245" s="51"/>
      <c r="D245" s="52"/>
      <c r="E245" s="52"/>
      <c r="F245" s="52"/>
      <c r="G245" s="52"/>
      <c r="H245" s="53"/>
      <c r="I245" s="53"/>
      <c r="J245" s="54"/>
      <c r="K245" s="54"/>
      <c r="L245" s="54"/>
      <c r="M245" s="54"/>
      <c r="N245" s="53"/>
      <c r="O245" s="62"/>
      <c r="P245" s="33" t="b">
        <f t="shared" si="72"/>
        <v>0</v>
      </c>
      <c r="Q245" s="35" t="b">
        <f t="shared" si="71"/>
        <v>0</v>
      </c>
      <c r="R245" s="33"/>
      <c r="S245" s="33"/>
      <c r="T245" s="37"/>
      <c r="U245" s="38"/>
      <c r="V245" s="33"/>
      <c r="W245" s="33"/>
      <c r="X245" s="33"/>
      <c r="Y245" s="33"/>
      <c r="Z245" s="63"/>
      <c r="AA245" s="63"/>
      <c r="AB245" s="63"/>
      <c r="AC245" s="63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</row>
    <row r="246" spans="3:49" s="50" customFormat="1">
      <c r="C246" s="51"/>
      <c r="D246" s="52"/>
      <c r="E246" s="52"/>
      <c r="F246" s="52"/>
      <c r="G246" s="52"/>
      <c r="H246" s="53"/>
      <c r="I246" s="53"/>
      <c r="J246" s="54"/>
      <c r="K246" s="54"/>
      <c r="L246" s="54"/>
      <c r="M246" s="54"/>
      <c r="N246" s="53"/>
      <c r="O246" s="62"/>
      <c r="P246" s="33" t="b">
        <f t="shared" si="72"/>
        <v>0</v>
      </c>
      <c r="Q246" s="35" t="b">
        <f t="shared" si="71"/>
        <v>0</v>
      </c>
      <c r="R246" s="33"/>
      <c r="S246" s="33"/>
      <c r="T246" s="37"/>
      <c r="U246" s="38"/>
      <c r="V246" s="33"/>
      <c r="W246" s="33"/>
      <c r="X246" s="33"/>
      <c r="Y246" s="33"/>
      <c r="Z246" s="63"/>
      <c r="AA246" s="63"/>
      <c r="AB246" s="63"/>
      <c r="AC246" s="63"/>
      <c r="AD246" s="62"/>
      <c r="AE246" s="62"/>
      <c r="AF246" s="62"/>
      <c r="AG246" s="62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  <c r="AV246" s="62"/>
      <c r="AW246" s="62"/>
    </row>
    <row r="247" spans="3:49" s="50" customFormat="1">
      <c r="C247" s="51"/>
      <c r="D247" s="52"/>
      <c r="E247" s="52"/>
      <c r="F247" s="52"/>
      <c r="G247" s="52"/>
      <c r="H247" s="53"/>
      <c r="I247" s="53"/>
      <c r="J247" s="54"/>
      <c r="K247" s="54"/>
      <c r="L247" s="54"/>
      <c r="M247" s="54"/>
      <c r="N247" s="53"/>
      <c r="O247" s="62"/>
      <c r="P247" s="33" t="b">
        <f t="shared" si="72"/>
        <v>0</v>
      </c>
      <c r="Q247" s="35"/>
      <c r="R247" s="33"/>
      <c r="S247" s="33"/>
      <c r="T247" s="37"/>
      <c r="U247" s="38"/>
      <c r="V247" s="33"/>
      <c r="W247" s="33"/>
      <c r="X247" s="33"/>
      <c r="Y247" s="33"/>
      <c r="Z247" s="63"/>
      <c r="AA247" s="63"/>
      <c r="AB247" s="63"/>
      <c r="AC247" s="63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</row>
    <row r="248" spans="3:49" s="50" customFormat="1">
      <c r="C248" s="51"/>
      <c r="D248" s="52"/>
      <c r="E248" s="52"/>
      <c r="F248" s="52"/>
      <c r="G248" s="52"/>
      <c r="H248" s="53"/>
      <c r="I248" s="53"/>
      <c r="J248" s="54"/>
      <c r="K248" s="54"/>
      <c r="L248" s="54"/>
      <c r="M248" s="54"/>
      <c r="N248" s="53"/>
      <c r="O248" s="62"/>
      <c r="P248" s="33" t="b">
        <f t="shared" si="72"/>
        <v>0</v>
      </c>
      <c r="Q248" s="35"/>
      <c r="R248" s="33"/>
      <c r="S248" s="33"/>
      <c r="T248" s="37"/>
      <c r="U248" s="38"/>
      <c r="V248" s="33"/>
      <c r="W248" s="33"/>
      <c r="X248" s="33"/>
      <c r="Y248" s="33"/>
      <c r="Z248" s="63"/>
      <c r="AA248" s="63"/>
      <c r="AB248" s="63"/>
      <c r="AC248" s="63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</row>
    <row r="249" spans="3:49" s="50" customFormat="1">
      <c r="C249" s="51"/>
      <c r="D249" s="52"/>
      <c r="E249" s="52"/>
      <c r="F249" s="52"/>
      <c r="G249" s="52"/>
      <c r="H249" s="53"/>
      <c r="I249" s="53"/>
      <c r="J249" s="54"/>
      <c r="K249" s="54"/>
      <c r="L249" s="54"/>
      <c r="M249" s="54"/>
      <c r="N249" s="53"/>
      <c r="O249" s="62"/>
      <c r="P249" s="33" t="b">
        <f t="shared" si="72"/>
        <v>0</v>
      </c>
      <c r="Q249" s="35"/>
      <c r="R249" s="33"/>
      <c r="S249" s="33"/>
      <c r="T249" s="37"/>
      <c r="U249" s="38"/>
      <c r="V249" s="33"/>
      <c r="W249" s="33"/>
      <c r="X249" s="33"/>
      <c r="Y249" s="33"/>
      <c r="Z249" s="63"/>
      <c r="AA249" s="63"/>
      <c r="AB249" s="63"/>
      <c r="AC249" s="63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</row>
    <row r="250" spans="3:49" s="50" customFormat="1">
      <c r="C250" s="51"/>
      <c r="D250" s="52"/>
      <c r="E250" s="52"/>
      <c r="F250" s="52"/>
      <c r="G250" s="52"/>
      <c r="H250" s="53"/>
      <c r="I250" s="53"/>
      <c r="J250" s="54"/>
      <c r="K250" s="54"/>
      <c r="L250" s="54"/>
      <c r="M250" s="54"/>
      <c r="N250" s="53"/>
      <c r="O250" s="62"/>
      <c r="P250" s="33" t="b">
        <f t="shared" si="72"/>
        <v>0</v>
      </c>
      <c r="Q250" s="35"/>
      <c r="R250" s="33"/>
      <c r="S250" s="33"/>
      <c r="T250" s="37"/>
      <c r="U250" s="38"/>
      <c r="V250" s="33"/>
      <c r="W250" s="33"/>
      <c r="X250" s="33"/>
      <c r="Y250" s="33"/>
      <c r="Z250" s="63"/>
      <c r="AA250" s="63"/>
      <c r="AB250" s="63"/>
      <c r="AC250" s="63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</row>
    <row r="251" spans="3:49" s="50" customFormat="1">
      <c r="C251" s="51"/>
      <c r="D251" s="52"/>
      <c r="E251" s="52"/>
      <c r="F251" s="52"/>
      <c r="G251" s="52"/>
      <c r="H251" s="53"/>
      <c r="I251" s="53"/>
      <c r="J251" s="54"/>
      <c r="K251" s="54"/>
      <c r="L251" s="54"/>
      <c r="M251" s="54"/>
      <c r="N251" s="53"/>
      <c r="O251" s="62"/>
      <c r="P251" s="33" t="b">
        <f t="shared" si="72"/>
        <v>0</v>
      </c>
      <c r="Q251" s="35"/>
      <c r="R251" s="33"/>
      <c r="S251" s="33"/>
      <c r="T251" s="37"/>
      <c r="U251" s="38"/>
      <c r="V251" s="33"/>
      <c r="W251" s="33"/>
      <c r="X251" s="33"/>
      <c r="Y251" s="33"/>
      <c r="Z251" s="63"/>
      <c r="AA251" s="63"/>
      <c r="AB251" s="63"/>
      <c r="AC251" s="63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</row>
    <row r="252" spans="3:49" s="50" customFormat="1">
      <c r="C252" s="51"/>
      <c r="D252" s="52"/>
      <c r="E252" s="52"/>
      <c r="F252" s="52"/>
      <c r="G252" s="52"/>
      <c r="H252" s="53"/>
      <c r="I252" s="53"/>
      <c r="J252" s="54"/>
      <c r="K252" s="54"/>
      <c r="L252" s="54"/>
      <c r="M252" s="54"/>
      <c r="N252" s="53"/>
      <c r="O252" s="62"/>
      <c r="P252" s="33" t="b">
        <f t="shared" si="72"/>
        <v>0</v>
      </c>
      <c r="Q252" s="35"/>
      <c r="R252" s="33"/>
      <c r="S252" s="33"/>
      <c r="T252" s="37"/>
      <c r="U252" s="38"/>
      <c r="V252" s="33"/>
      <c r="W252" s="33"/>
      <c r="X252" s="33"/>
      <c r="Y252" s="33"/>
      <c r="Z252" s="63"/>
      <c r="AA252" s="63"/>
      <c r="AB252" s="63"/>
      <c r="AC252" s="63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</row>
    <row r="253" spans="3:49">
      <c r="P253" s="33" t="b">
        <f t="shared" si="72"/>
        <v>0</v>
      </c>
      <c r="Q253" s="35"/>
      <c r="T253" s="37"/>
      <c r="U253" s="38"/>
    </row>
    <row r="254" spans="3:49">
      <c r="P254" s="33" t="b">
        <f t="shared" si="72"/>
        <v>0</v>
      </c>
      <c r="Q254" s="35"/>
      <c r="T254" s="37"/>
      <c r="U254" s="38"/>
    </row>
    <row r="255" spans="3:49">
      <c r="P255" s="33" t="b">
        <f t="shared" si="72"/>
        <v>0</v>
      </c>
      <c r="Q255" s="35"/>
      <c r="T255" s="37"/>
      <c r="U255" s="38"/>
    </row>
    <row r="256" spans="3:49">
      <c r="P256" s="33" t="b">
        <f t="shared" si="72"/>
        <v>0</v>
      </c>
      <c r="Q256" s="35"/>
      <c r="T256" s="37"/>
      <c r="U256" s="38"/>
    </row>
    <row r="257" spans="16:17">
      <c r="P257" s="33" t="b">
        <f t="shared" si="72"/>
        <v>0</v>
      </c>
      <c r="Q257" s="35">
        <f>SUMIF(H9:H158,"&lt;&gt;0",N9:N158)</f>
        <v>14472</v>
      </c>
    </row>
    <row r="260" spans="16:17">
      <c r="P260" s="39"/>
    </row>
    <row r="261" spans="16:17">
      <c r="P261" s="39"/>
    </row>
  </sheetData>
  <sheetProtection password="D30A" sheet="1" objects="1" scenarios="1"/>
  <mergeCells count="622">
    <mergeCell ref="B140:C140"/>
    <mergeCell ref="B141:C141"/>
    <mergeCell ref="B152:C152"/>
    <mergeCell ref="B156:C156"/>
    <mergeCell ref="B153:C153"/>
    <mergeCell ref="B154:C154"/>
    <mergeCell ref="B155:C155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75:C75"/>
    <mergeCell ref="B76:C76"/>
    <mergeCell ref="B77:C77"/>
    <mergeCell ref="B78:C78"/>
    <mergeCell ref="B79:C79"/>
    <mergeCell ref="B80:C80"/>
    <mergeCell ref="B83:C83"/>
    <mergeCell ref="B84:C84"/>
    <mergeCell ref="B85:C8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J51:K51"/>
    <mergeCell ref="B52:C52"/>
    <mergeCell ref="E52:G52"/>
    <mergeCell ref="J52:K52"/>
    <mergeCell ref="B53:C53"/>
    <mergeCell ref="E53:G53"/>
    <mergeCell ref="J53:K53"/>
    <mergeCell ref="B54:C54"/>
    <mergeCell ref="B55:C55"/>
    <mergeCell ref="L48:M48"/>
    <mergeCell ref="B49:C49"/>
    <mergeCell ref="E49:G49"/>
    <mergeCell ref="J49:K49"/>
    <mergeCell ref="L49:M49"/>
    <mergeCell ref="B50:C50"/>
    <mergeCell ref="E50:G50"/>
    <mergeCell ref="J50:K50"/>
    <mergeCell ref="L50:M50"/>
    <mergeCell ref="B18:C18"/>
    <mergeCell ref="B19:C19"/>
    <mergeCell ref="B20:C20"/>
    <mergeCell ref="B28:C28"/>
    <mergeCell ref="B31:C31"/>
    <mergeCell ref="B142:C142"/>
    <mergeCell ref="B145:C145"/>
    <mergeCell ref="AB7:AD8"/>
    <mergeCell ref="AE7:AE8"/>
    <mergeCell ref="J34:K34"/>
    <mergeCell ref="J35:K35"/>
    <mergeCell ref="J36:K36"/>
    <mergeCell ref="J37:K37"/>
    <mergeCell ref="J38:K38"/>
    <mergeCell ref="J39:K39"/>
    <mergeCell ref="J40:K40"/>
    <mergeCell ref="E142:G142"/>
    <mergeCell ref="E145:G145"/>
    <mergeCell ref="J145:K145"/>
    <mergeCell ref="L145:M145"/>
    <mergeCell ref="E7:G8"/>
    <mergeCell ref="H7:H8"/>
    <mergeCell ref="I7:I8"/>
    <mergeCell ref="B42:C42"/>
    <mergeCell ref="B158:C158"/>
    <mergeCell ref="B34:C34"/>
    <mergeCell ref="B35:C35"/>
    <mergeCell ref="B36:C36"/>
    <mergeCell ref="B37:C37"/>
    <mergeCell ref="B38:C38"/>
    <mergeCell ref="B39:C39"/>
    <mergeCell ref="B40:C40"/>
    <mergeCell ref="B41:C41"/>
    <mergeCell ref="B148:C148"/>
    <mergeCell ref="B149:C149"/>
    <mergeCell ref="B150:C150"/>
    <mergeCell ref="B151:C151"/>
    <mergeCell ref="B157:C157"/>
    <mergeCell ref="B43:C43"/>
    <mergeCell ref="B44:C44"/>
    <mergeCell ref="B45:C45"/>
    <mergeCell ref="B46:C46"/>
    <mergeCell ref="B81:C81"/>
    <mergeCell ref="B82:C82"/>
    <mergeCell ref="B51:C51"/>
    <mergeCell ref="B47:C47"/>
    <mergeCell ref="B48:C48"/>
    <mergeCell ref="B56:C56"/>
    <mergeCell ref="L21:M21"/>
    <mergeCell ref="L148:M148"/>
    <mergeCell ref="C2:N2"/>
    <mergeCell ref="C4:D4"/>
    <mergeCell ref="C5:D5"/>
    <mergeCell ref="J20:K20"/>
    <mergeCell ref="J21:K21"/>
    <mergeCell ref="J148:K148"/>
    <mergeCell ref="J13:K13"/>
    <mergeCell ref="J14:K14"/>
    <mergeCell ref="J15:K15"/>
    <mergeCell ref="J16:K16"/>
    <mergeCell ref="J17:K17"/>
    <mergeCell ref="J18:K18"/>
    <mergeCell ref="J19:K19"/>
    <mergeCell ref="D7:D8"/>
    <mergeCell ref="B9:C9"/>
    <mergeCell ref="L7:M8"/>
    <mergeCell ref="N7:N8"/>
    <mergeCell ref="B7:C8"/>
    <mergeCell ref="B10:C10"/>
    <mergeCell ref="B11:C11"/>
    <mergeCell ref="B12:C12"/>
    <mergeCell ref="B13:C13"/>
    <mergeCell ref="H172:I172"/>
    <mergeCell ref="H165:I165"/>
    <mergeCell ref="J165:M165"/>
    <mergeCell ref="B25:C25"/>
    <mergeCell ref="B22:C22"/>
    <mergeCell ref="B23:C23"/>
    <mergeCell ref="B24:C24"/>
    <mergeCell ref="L24:M24"/>
    <mergeCell ref="B26:C26"/>
    <mergeCell ref="E26:G26"/>
    <mergeCell ref="J26:K26"/>
    <mergeCell ref="L26:M26"/>
    <mergeCell ref="B27:C27"/>
    <mergeCell ref="E27:G27"/>
    <mergeCell ref="J27:K27"/>
    <mergeCell ref="L27:M27"/>
    <mergeCell ref="J28:K28"/>
    <mergeCell ref="L28:M28"/>
    <mergeCell ref="B29:C29"/>
    <mergeCell ref="E29:G29"/>
    <mergeCell ref="J29:K29"/>
    <mergeCell ref="L29:M29"/>
    <mergeCell ref="B30:C30"/>
    <mergeCell ref="E30:G30"/>
    <mergeCell ref="H169:N169"/>
    <mergeCell ref="H171:I171"/>
    <mergeCell ref="H162:K162"/>
    <mergeCell ref="J151:K151"/>
    <mergeCell ref="J157:K157"/>
    <mergeCell ref="J158:K158"/>
    <mergeCell ref="E25:G25"/>
    <mergeCell ref="J25:K25"/>
    <mergeCell ref="L25:M25"/>
    <mergeCell ref="E31:G31"/>
    <mergeCell ref="L157:M157"/>
    <mergeCell ref="J149:K149"/>
    <mergeCell ref="J150:K150"/>
    <mergeCell ref="E148:G148"/>
    <mergeCell ref="E149:G149"/>
    <mergeCell ref="L149:M149"/>
    <mergeCell ref="L41:M41"/>
    <mergeCell ref="L42:M42"/>
    <mergeCell ref="L43:M43"/>
    <mergeCell ref="L44:M44"/>
    <mergeCell ref="L45:M45"/>
    <mergeCell ref="L46:M46"/>
    <mergeCell ref="L81:M81"/>
    <mergeCell ref="L82:M82"/>
    <mergeCell ref="B32:C32"/>
    <mergeCell ref="E32:G32"/>
    <mergeCell ref="J32:K32"/>
    <mergeCell ref="B33:C33"/>
    <mergeCell ref="E33:G33"/>
    <mergeCell ref="J33:K33"/>
    <mergeCell ref="J4:K4"/>
    <mergeCell ref="E4:G4"/>
    <mergeCell ref="J9:K9"/>
    <mergeCell ref="J10:K10"/>
    <mergeCell ref="J11:K11"/>
    <mergeCell ref="J12:K12"/>
    <mergeCell ref="J7:K8"/>
    <mergeCell ref="E22:G22"/>
    <mergeCell ref="J22:K22"/>
    <mergeCell ref="E23:G23"/>
    <mergeCell ref="J23:K23"/>
    <mergeCell ref="E24:G24"/>
    <mergeCell ref="J24:K24"/>
    <mergeCell ref="B14:C14"/>
    <mergeCell ref="B15:C15"/>
    <mergeCell ref="B16:C16"/>
    <mergeCell ref="B17:C17"/>
    <mergeCell ref="B21:C21"/>
    <mergeCell ref="AQ34:AX46"/>
    <mergeCell ref="B146:C146"/>
    <mergeCell ref="E146:G146"/>
    <mergeCell ref="J146:K146"/>
    <mergeCell ref="L146:M146"/>
    <mergeCell ref="B147:C147"/>
    <mergeCell ref="E147:G147"/>
    <mergeCell ref="J147:K147"/>
    <mergeCell ref="L147:M147"/>
    <mergeCell ref="J142:K142"/>
    <mergeCell ref="L142:M142"/>
    <mergeCell ref="B143:C143"/>
    <mergeCell ref="E143:G143"/>
    <mergeCell ref="J143:K143"/>
    <mergeCell ref="L143:M143"/>
    <mergeCell ref="B144:C144"/>
    <mergeCell ref="E144:G144"/>
    <mergeCell ref="J144:K144"/>
    <mergeCell ref="L144:M144"/>
    <mergeCell ref="E47:G47"/>
    <mergeCell ref="J47:K47"/>
    <mergeCell ref="L47:M47"/>
    <mergeCell ref="E48:G48"/>
    <mergeCell ref="J48:K48"/>
    <mergeCell ref="J133:K133"/>
    <mergeCell ref="J132:K132"/>
    <mergeCell ref="J131:K131"/>
    <mergeCell ref="J130:K130"/>
    <mergeCell ref="J129:K129"/>
    <mergeCell ref="L158:M158"/>
    <mergeCell ref="L9:M9"/>
    <mergeCell ref="E9:G9"/>
    <mergeCell ref="J155:K155"/>
    <mergeCell ref="J154:K154"/>
    <mergeCell ref="J153:K153"/>
    <mergeCell ref="J156:K156"/>
    <mergeCell ref="J152:K152"/>
    <mergeCell ref="J141:K141"/>
    <mergeCell ref="J140:K140"/>
    <mergeCell ref="J139:K139"/>
    <mergeCell ref="J138:K138"/>
    <mergeCell ref="J137:K137"/>
    <mergeCell ref="J136:K136"/>
    <mergeCell ref="J135:K135"/>
    <mergeCell ref="J134:K134"/>
    <mergeCell ref="J30:K30"/>
    <mergeCell ref="J31:K31"/>
    <mergeCell ref="L22:M22"/>
    <mergeCell ref="J123:K123"/>
    <mergeCell ref="J122:K122"/>
    <mergeCell ref="J121:K121"/>
    <mergeCell ref="J120:K120"/>
    <mergeCell ref="J119:K119"/>
    <mergeCell ref="J128:K128"/>
    <mergeCell ref="J127:K127"/>
    <mergeCell ref="J126:K126"/>
    <mergeCell ref="J125:K125"/>
    <mergeCell ref="J124:K124"/>
    <mergeCell ref="J113:K113"/>
    <mergeCell ref="J112:K112"/>
    <mergeCell ref="J111:K111"/>
    <mergeCell ref="J110:K110"/>
    <mergeCell ref="J109:K109"/>
    <mergeCell ref="J118:K118"/>
    <mergeCell ref="J117:K117"/>
    <mergeCell ref="J116:K116"/>
    <mergeCell ref="J115:K115"/>
    <mergeCell ref="J114:K114"/>
    <mergeCell ref="J103:K103"/>
    <mergeCell ref="J102:K102"/>
    <mergeCell ref="J101:K101"/>
    <mergeCell ref="J100:K100"/>
    <mergeCell ref="J99:K99"/>
    <mergeCell ref="J108:K108"/>
    <mergeCell ref="J107:K107"/>
    <mergeCell ref="J106:K106"/>
    <mergeCell ref="J105:K105"/>
    <mergeCell ref="J104:K104"/>
    <mergeCell ref="J93:K93"/>
    <mergeCell ref="J92:K92"/>
    <mergeCell ref="J91:K91"/>
    <mergeCell ref="J90:K90"/>
    <mergeCell ref="J89:K89"/>
    <mergeCell ref="J98:K98"/>
    <mergeCell ref="J97:K97"/>
    <mergeCell ref="J96:K96"/>
    <mergeCell ref="J95:K95"/>
    <mergeCell ref="J94:K94"/>
    <mergeCell ref="J83:K83"/>
    <mergeCell ref="J80:K80"/>
    <mergeCell ref="J79:K79"/>
    <mergeCell ref="J78:K78"/>
    <mergeCell ref="J77:K77"/>
    <mergeCell ref="J88:K88"/>
    <mergeCell ref="J87:K87"/>
    <mergeCell ref="J86:K86"/>
    <mergeCell ref="J85:K85"/>
    <mergeCell ref="J84:K84"/>
    <mergeCell ref="J82:K82"/>
    <mergeCell ref="J81:K81"/>
    <mergeCell ref="J61:K61"/>
    <mergeCell ref="J60:K60"/>
    <mergeCell ref="J59:K59"/>
    <mergeCell ref="J58:K58"/>
    <mergeCell ref="J57:K57"/>
    <mergeCell ref="J66:K66"/>
    <mergeCell ref="J65:K65"/>
    <mergeCell ref="J64:K64"/>
    <mergeCell ref="J63:K63"/>
    <mergeCell ref="J62:K62"/>
    <mergeCell ref="J71:K71"/>
    <mergeCell ref="J70:K70"/>
    <mergeCell ref="J69:K69"/>
    <mergeCell ref="J68:K68"/>
    <mergeCell ref="J67:K67"/>
    <mergeCell ref="J76:K76"/>
    <mergeCell ref="J75:K75"/>
    <mergeCell ref="J74:K74"/>
    <mergeCell ref="J73:K73"/>
    <mergeCell ref="J72:K72"/>
    <mergeCell ref="J41:K41"/>
    <mergeCell ref="L155:M155"/>
    <mergeCell ref="L154:M154"/>
    <mergeCell ref="L153:M153"/>
    <mergeCell ref="L156:M156"/>
    <mergeCell ref="L151:M151"/>
    <mergeCell ref="L150:M150"/>
    <mergeCell ref="L152:M152"/>
    <mergeCell ref="L141:M141"/>
    <mergeCell ref="L140:M140"/>
    <mergeCell ref="L139:M139"/>
    <mergeCell ref="L138:M138"/>
    <mergeCell ref="L137:M137"/>
    <mergeCell ref="L136:M136"/>
    <mergeCell ref="L135:M135"/>
    <mergeCell ref="L134:M134"/>
    <mergeCell ref="J46:K46"/>
    <mergeCell ref="J45:K45"/>
    <mergeCell ref="J44:K44"/>
    <mergeCell ref="J43:K43"/>
    <mergeCell ref="J42:K42"/>
    <mergeCell ref="J56:K56"/>
    <mergeCell ref="J55:K55"/>
    <mergeCell ref="J54:K54"/>
    <mergeCell ref="L128:M128"/>
    <mergeCell ref="L127:M127"/>
    <mergeCell ref="L126:M126"/>
    <mergeCell ref="L125:M125"/>
    <mergeCell ref="L124:M124"/>
    <mergeCell ref="L133:M133"/>
    <mergeCell ref="L132:M132"/>
    <mergeCell ref="L131:M131"/>
    <mergeCell ref="L130:M130"/>
    <mergeCell ref="L129:M129"/>
    <mergeCell ref="L118:M118"/>
    <mergeCell ref="L117:M117"/>
    <mergeCell ref="L116:M116"/>
    <mergeCell ref="L115:M115"/>
    <mergeCell ref="L114:M114"/>
    <mergeCell ref="L123:M123"/>
    <mergeCell ref="L122:M122"/>
    <mergeCell ref="L121:M121"/>
    <mergeCell ref="L120:M120"/>
    <mergeCell ref="L119:M119"/>
    <mergeCell ref="L108:M108"/>
    <mergeCell ref="L107:M107"/>
    <mergeCell ref="L106:M106"/>
    <mergeCell ref="L105:M105"/>
    <mergeCell ref="L104:M104"/>
    <mergeCell ref="L113:M113"/>
    <mergeCell ref="L112:M112"/>
    <mergeCell ref="L111:M111"/>
    <mergeCell ref="L110:M110"/>
    <mergeCell ref="L109:M109"/>
    <mergeCell ref="L98:M98"/>
    <mergeCell ref="L97:M97"/>
    <mergeCell ref="L96:M96"/>
    <mergeCell ref="L95:M95"/>
    <mergeCell ref="L94:M94"/>
    <mergeCell ref="L103:M103"/>
    <mergeCell ref="L102:M102"/>
    <mergeCell ref="L101:M101"/>
    <mergeCell ref="L100:M100"/>
    <mergeCell ref="L99:M99"/>
    <mergeCell ref="L88:M88"/>
    <mergeCell ref="L87:M87"/>
    <mergeCell ref="L86:M86"/>
    <mergeCell ref="L85:M85"/>
    <mergeCell ref="L84:M84"/>
    <mergeCell ref="L93:M93"/>
    <mergeCell ref="L92:M92"/>
    <mergeCell ref="L91:M91"/>
    <mergeCell ref="L90:M90"/>
    <mergeCell ref="L89:M89"/>
    <mergeCell ref="L76:M76"/>
    <mergeCell ref="L75:M75"/>
    <mergeCell ref="L74:M74"/>
    <mergeCell ref="L73:M73"/>
    <mergeCell ref="L72:M72"/>
    <mergeCell ref="L83:M83"/>
    <mergeCell ref="L80:M80"/>
    <mergeCell ref="L79:M79"/>
    <mergeCell ref="L78:M78"/>
    <mergeCell ref="L77:M77"/>
    <mergeCell ref="L66:M66"/>
    <mergeCell ref="L65:M65"/>
    <mergeCell ref="L64:M64"/>
    <mergeCell ref="L63:M63"/>
    <mergeCell ref="L62:M62"/>
    <mergeCell ref="L71:M71"/>
    <mergeCell ref="L70:M70"/>
    <mergeCell ref="L69:M69"/>
    <mergeCell ref="L68:M68"/>
    <mergeCell ref="L67:M67"/>
    <mergeCell ref="L56:M56"/>
    <mergeCell ref="L55:M55"/>
    <mergeCell ref="L54:M54"/>
    <mergeCell ref="L53:M53"/>
    <mergeCell ref="L52:M52"/>
    <mergeCell ref="L61:M61"/>
    <mergeCell ref="L60:M60"/>
    <mergeCell ref="L59:M59"/>
    <mergeCell ref="L58:M58"/>
    <mergeCell ref="L57:M57"/>
    <mergeCell ref="L11:M11"/>
    <mergeCell ref="L10:M10"/>
    <mergeCell ref="L14:M14"/>
    <mergeCell ref="L13:M13"/>
    <mergeCell ref="L12:M12"/>
    <mergeCell ref="L51:M51"/>
    <mergeCell ref="L17:M17"/>
    <mergeCell ref="L16:M16"/>
    <mergeCell ref="L15:M15"/>
    <mergeCell ref="L40:M40"/>
    <mergeCell ref="L39:M39"/>
    <mergeCell ref="L38:M38"/>
    <mergeCell ref="L37:M37"/>
    <mergeCell ref="L36:M36"/>
    <mergeCell ref="L35:M35"/>
    <mergeCell ref="L34:M34"/>
    <mergeCell ref="L33:M33"/>
    <mergeCell ref="L32:M32"/>
    <mergeCell ref="L31:M31"/>
    <mergeCell ref="L30:M30"/>
    <mergeCell ref="L23:M23"/>
    <mergeCell ref="L18:M18"/>
    <mergeCell ref="L19:M19"/>
    <mergeCell ref="L20:M20"/>
    <mergeCell ref="E141:G141"/>
    <mergeCell ref="E140:G140"/>
    <mergeCell ref="E139:G139"/>
    <mergeCell ref="E138:G138"/>
    <mergeCell ref="E137:G137"/>
    <mergeCell ref="E155:G155"/>
    <mergeCell ref="E154:G154"/>
    <mergeCell ref="E153:G153"/>
    <mergeCell ref="E156:G156"/>
    <mergeCell ref="E152:G152"/>
    <mergeCell ref="E131:G131"/>
    <mergeCell ref="E130:G130"/>
    <mergeCell ref="E129:G129"/>
    <mergeCell ref="E128:G128"/>
    <mergeCell ref="E127:G127"/>
    <mergeCell ref="E136:G136"/>
    <mergeCell ref="E135:G135"/>
    <mergeCell ref="E134:G134"/>
    <mergeCell ref="E133:G133"/>
    <mergeCell ref="E132:G132"/>
    <mergeCell ref="E121:G121"/>
    <mergeCell ref="E120:G120"/>
    <mergeCell ref="E119:G119"/>
    <mergeCell ref="E118:G118"/>
    <mergeCell ref="E117:G117"/>
    <mergeCell ref="E126:G126"/>
    <mergeCell ref="E125:G125"/>
    <mergeCell ref="E124:G124"/>
    <mergeCell ref="E123:G123"/>
    <mergeCell ref="E122:G122"/>
    <mergeCell ref="E111:G111"/>
    <mergeCell ref="E110:G110"/>
    <mergeCell ref="E109:G109"/>
    <mergeCell ref="E108:G108"/>
    <mergeCell ref="E107:G107"/>
    <mergeCell ref="E116:G116"/>
    <mergeCell ref="E115:G115"/>
    <mergeCell ref="E114:G114"/>
    <mergeCell ref="E113:G113"/>
    <mergeCell ref="E112:G112"/>
    <mergeCell ref="E101:G101"/>
    <mergeCell ref="E100:G100"/>
    <mergeCell ref="E99:G99"/>
    <mergeCell ref="E98:G98"/>
    <mergeCell ref="E97:G97"/>
    <mergeCell ref="E106:G106"/>
    <mergeCell ref="E105:G105"/>
    <mergeCell ref="E104:G104"/>
    <mergeCell ref="E103:G103"/>
    <mergeCell ref="E102:G102"/>
    <mergeCell ref="E91:G91"/>
    <mergeCell ref="E90:G90"/>
    <mergeCell ref="E89:G89"/>
    <mergeCell ref="E88:G88"/>
    <mergeCell ref="E87:G87"/>
    <mergeCell ref="E96:G96"/>
    <mergeCell ref="E95:G95"/>
    <mergeCell ref="E94:G94"/>
    <mergeCell ref="E93:G93"/>
    <mergeCell ref="E92:G92"/>
    <mergeCell ref="E79:G79"/>
    <mergeCell ref="E78:G78"/>
    <mergeCell ref="E77:G77"/>
    <mergeCell ref="E76:G76"/>
    <mergeCell ref="E75:G75"/>
    <mergeCell ref="E86:G86"/>
    <mergeCell ref="E85:G85"/>
    <mergeCell ref="E84:G84"/>
    <mergeCell ref="E83:G83"/>
    <mergeCell ref="E80:G80"/>
    <mergeCell ref="E69:G69"/>
    <mergeCell ref="E68:G68"/>
    <mergeCell ref="E67:G67"/>
    <mergeCell ref="E66:G66"/>
    <mergeCell ref="E65:G65"/>
    <mergeCell ref="E74:G74"/>
    <mergeCell ref="E73:G73"/>
    <mergeCell ref="E72:G72"/>
    <mergeCell ref="E71:G71"/>
    <mergeCell ref="E70:G70"/>
    <mergeCell ref="E59:G59"/>
    <mergeCell ref="E58:G58"/>
    <mergeCell ref="E57:G57"/>
    <mergeCell ref="E56:G56"/>
    <mergeCell ref="E55:G55"/>
    <mergeCell ref="E64:G64"/>
    <mergeCell ref="E63:G63"/>
    <mergeCell ref="E62:G62"/>
    <mergeCell ref="E61:G61"/>
    <mergeCell ref="E60:G60"/>
    <mergeCell ref="E11:G11"/>
    <mergeCell ref="E10:G10"/>
    <mergeCell ref="E28:G28"/>
    <mergeCell ref="E18:G18"/>
    <mergeCell ref="E17:G17"/>
    <mergeCell ref="E16:G16"/>
    <mergeCell ref="E15:G15"/>
    <mergeCell ref="E14:G14"/>
    <mergeCell ref="E13:G13"/>
    <mergeCell ref="E19:G19"/>
    <mergeCell ref="E150:G150"/>
    <mergeCell ref="E21:G21"/>
    <mergeCell ref="E20:G20"/>
    <mergeCell ref="E158:G158"/>
    <mergeCell ref="E157:G157"/>
    <mergeCell ref="E151:G151"/>
    <mergeCell ref="E35:G35"/>
    <mergeCell ref="E34:G34"/>
    <mergeCell ref="E12:G12"/>
    <mergeCell ref="E40:G40"/>
    <mergeCell ref="E39:G39"/>
    <mergeCell ref="E38:G38"/>
    <mergeCell ref="E37:G37"/>
    <mergeCell ref="E36:G36"/>
    <mergeCell ref="E45:G45"/>
    <mergeCell ref="E44:G44"/>
    <mergeCell ref="E43:G43"/>
    <mergeCell ref="E42:G42"/>
    <mergeCell ref="E41:G41"/>
    <mergeCell ref="E54:G54"/>
    <mergeCell ref="E51:G51"/>
    <mergeCell ref="E82:G82"/>
    <mergeCell ref="E81:G81"/>
    <mergeCell ref="E46:G46"/>
  </mergeCells>
  <hyperlinks>
    <hyperlink ref="AS15" r:id="rId1"/>
    <hyperlink ref="AS17" r:id="rId2"/>
    <hyperlink ref="AS18" r:id="rId3"/>
    <hyperlink ref="AS19" r:id="rId4"/>
    <hyperlink ref="AS20" r:id="rId5"/>
    <hyperlink ref="AS21" r:id="rId6"/>
    <hyperlink ref="AS22" r:id="rId7"/>
    <hyperlink ref="AS23" r:id="rId8"/>
    <hyperlink ref="AS24" r:id="rId9"/>
    <hyperlink ref="AS25" r:id="rId10"/>
  </hyperlinks>
  <pageMargins left="0.7" right="0.7" top="0.75" bottom="0.75" header="0.3" footer="0.3"/>
  <pageSetup paperSize="9" orientation="portrait" r:id="rId11"/>
  <ignoredErrors>
    <ignoredError sqref="P161:Q161" evalError="1"/>
  </ignoredErrors>
  <drawing r:id="rId1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51"/>
  <sheetViews>
    <sheetView topLeftCell="A148" workbookViewId="0">
      <selection activeCell="A2" sqref="A2:A151"/>
    </sheetView>
  </sheetViews>
  <sheetFormatPr defaultRowHeight="15"/>
  <cols>
    <col min="1" max="1" width="8.85546875" style="82"/>
  </cols>
  <sheetData>
    <row r="1" spans="1:1">
      <c r="A1" s="104" t="s">
        <v>35</v>
      </c>
    </row>
    <row r="2" spans="1:1">
      <c r="A2" s="107" t="s">
        <v>60</v>
      </c>
    </row>
    <row r="3" spans="1:1">
      <c r="A3" s="107" t="s">
        <v>61</v>
      </c>
    </row>
    <row r="4" spans="1:1">
      <c r="A4" s="107" t="s">
        <v>62</v>
      </c>
    </row>
    <row r="5" spans="1:1">
      <c r="A5" s="107" t="s">
        <v>63</v>
      </c>
    </row>
    <row r="6" spans="1:1">
      <c r="A6" s="107" t="s">
        <v>64</v>
      </c>
    </row>
    <row r="7" spans="1:1">
      <c r="A7" s="107" t="s">
        <v>65</v>
      </c>
    </row>
    <row r="8" spans="1:1">
      <c r="A8" s="107" t="s">
        <v>66</v>
      </c>
    </row>
    <row r="9" spans="1:1">
      <c r="A9" s="107" t="s">
        <v>67</v>
      </c>
    </row>
    <row r="10" spans="1:1">
      <c r="A10" s="107" t="s">
        <v>68</v>
      </c>
    </row>
    <row r="11" spans="1:1">
      <c r="A11" s="107" t="s">
        <v>69</v>
      </c>
    </row>
    <row r="12" spans="1:1">
      <c r="A12" s="107" t="s">
        <v>70</v>
      </c>
    </row>
    <row r="13" spans="1:1">
      <c r="A13" s="107" t="s">
        <v>71</v>
      </c>
    </row>
    <row r="14" spans="1:1">
      <c r="A14" s="107" t="s">
        <v>72</v>
      </c>
    </row>
    <row r="15" spans="1:1">
      <c r="A15" s="107" t="s">
        <v>73</v>
      </c>
    </row>
    <row r="16" spans="1:1">
      <c r="A16" s="107" t="s">
        <v>74</v>
      </c>
    </row>
    <row r="17" spans="1:1">
      <c r="A17" s="107" t="s">
        <v>75</v>
      </c>
    </row>
    <row r="18" spans="1:1">
      <c r="A18" s="107" t="s">
        <v>76</v>
      </c>
    </row>
    <row r="19" spans="1:1">
      <c r="A19" s="107" t="s">
        <v>77</v>
      </c>
    </row>
    <row r="20" spans="1:1">
      <c r="A20" s="107" t="s">
        <v>78</v>
      </c>
    </row>
    <row r="21" spans="1:1">
      <c r="A21" s="107" t="s">
        <v>79</v>
      </c>
    </row>
    <row r="22" spans="1:1">
      <c r="A22" s="107" t="s">
        <v>80</v>
      </c>
    </row>
    <row r="23" spans="1:1">
      <c r="A23" s="107" t="s">
        <v>81</v>
      </c>
    </row>
    <row r="24" spans="1:1">
      <c r="A24" s="107" t="s">
        <v>82</v>
      </c>
    </row>
    <row r="25" spans="1:1">
      <c r="A25" s="107" t="s">
        <v>83</v>
      </c>
    </row>
    <row r="26" spans="1:1">
      <c r="A26" s="107" t="s">
        <v>84</v>
      </c>
    </row>
    <row r="27" spans="1:1">
      <c r="A27" s="107" t="s">
        <v>85</v>
      </c>
    </row>
    <row r="28" spans="1:1">
      <c r="A28" s="107" t="s">
        <v>86</v>
      </c>
    </row>
    <row r="29" spans="1:1">
      <c r="A29" s="107" t="s">
        <v>87</v>
      </c>
    </row>
    <row r="30" spans="1:1">
      <c r="A30" s="107" t="s">
        <v>88</v>
      </c>
    </row>
    <row r="31" spans="1:1">
      <c r="A31" s="107" t="s">
        <v>89</v>
      </c>
    </row>
    <row r="32" spans="1:1">
      <c r="A32" s="107" t="s">
        <v>90</v>
      </c>
    </row>
    <row r="33" spans="1:1">
      <c r="A33" s="107" t="s">
        <v>91</v>
      </c>
    </row>
    <row r="34" spans="1:1">
      <c r="A34" s="107" t="s">
        <v>92</v>
      </c>
    </row>
    <row r="35" spans="1:1">
      <c r="A35" s="107" t="s">
        <v>93</v>
      </c>
    </row>
    <row r="36" spans="1:1">
      <c r="A36" s="107" t="s">
        <v>94</v>
      </c>
    </row>
    <row r="37" spans="1:1">
      <c r="A37" s="107" t="s">
        <v>95</v>
      </c>
    </row>
    <row r="38" spans="1:1">
      <c r="A38" s="107" t="s">
        <v>96</v>
      </c>
    </row>
    <row r="39" spans="1:1">
      <c r="A39" s="107" t="s">
        <v>97</v>
      </c>
    </row>
    <row r="40" spans="1:1">
      <c r="A40" s="107" t="s">
        <v>98</v>
      </c>
    </row>
    <row r="41" spans="1:1">
      <c r="A41" s="107" t="s">
        <v>99</v>
      </c>
    </row>
    <row r="42" spans="1:1">
      <c r="A42" s="107" t="s">
        <v>100</v>
      </c>
    </row>
    <row r="43" spans="1:1">
      <c r="A43" s="107" t="s">
        <v>101</v>
      </c>
    </row>
    <row r="44" spans="1:1">
      <c r="A44" s="107" t="s">
        <v>102</v>
      </c>
    </row>
    <row r="45" spans="1:1">
      <c r="A45" s="107" t="s">
        <v>103</v>
      </c>
    </row>
    <row r="46" spans="1:1">
      <c r="A46" s="107" t="s">
        <v>104</v>
      </c>
    </row>
    <row r="47" spans="1:1">
      <c r="A47" s="107" t="s">
        <v>105</v>
      </c>
    </row>
    <row r="48" spans="1:1">
      <c r="A48" s="107" t="s">
        <v>106</v>
      </c>
    </row>
    <row r="49" spans="1:1">
      <c r="A49" s="107" t="s">
        <v>107</v>
      </c>
    </row>
    <row r="50" spans="1:1">
      <c r="A50" s="107" t="s">
        <v>108</v>
      </c>
    </row>
    <row r="51" spans="1:1">
      <c r="A51" s="107" t="s">
        <v>109</v>
      </c>
    </row>
    <row r="52" spans="1:1">
      <c r="A52" s="107" t="s">
        <v>110</v>
      </c>
    </row>
    <row r="53" spans="1:1">
      <c r="A53" s="107" t="s">
        <v>111</v>
      </c>
    </row>
    <row r="54" spans="1:1">
      <c r="A54" s="107" t="s">
        <v>112</v>
      </c>
    </row>
    <row r="55" spans="1:1">
      <c r="A55" s="107" t="s">
        <v>113</v>
      </c>
    </row>
    <row r="56" spans="1:1">
      <c r="A56" s="107" t="s">
        <v>114</v>
      </c>
    </row>
    <row r="57" spans="1:1">
      <c r="A57" s="107" t="s">
        <v>115</v>
      </c>
    </row>
    <row r="58" spans="1:1">
      <c r="A58" s="107" t="s">
        <v>116</v>
      </c>
    </row>
    <row r="59" spans="1:1">
      <c r="A59" s="107" t="s">
        <v>117</v>
      </c>
    </row>
    <row r="60" spans="1:1">
      <c r="A60" s="107" t="s">
        <v>118</v>
      </c>
    </row>
    <row r="61" spans="1:1">
      <c r="A61" s="107" t="s">
        <v>119</v>
      </c>
    </row>
    <row r="62" spans="1:1">
      <c r="A62" s="107" t="s">
        <v>120</v>
      </c>
    </row>
    <row r="63" spans="1:1">
      <c r="A63" s="107" t="s">
        <v>121</v>
      </c>
    </row>
    <row r="64" spans="1:1">
      <c r="A64" s="107" t="s">
        <v>122</v>
      </c>
    </row>
    <row r="65" spans="1:1">
      <c r="A65" s="107" t="s">
        <v>123</v>
      </c>
    </row>
    <row r="66" spans="1:1">
      <c r="A66" s="107" t="s">
        <v>124</v>
      </c>
    </row>
    <row r="67" spans="1:1">
      <c r="A67" s="107" t="s">
        <v>125</v>
      </c>
    </row>
    <row r="68" spans="1:1">
      <c r="A68" s="107" t="s">
        <v>126</v>
      </c>
    </row>
    <row r="69" spans="1:1">
      <c r="A69" s="107" t="s">
        <v>127</v>
      </c>
    </row>
    <row r="70" spans="1:1">
      <c r="A70" s="107" t="s">
        <v>128</v>
      </c>
    </row>
    <row r="71" spans="1:1">
      <c r="A71" s="107" t="s">
        <v>129</v>
      </c>
    </row>
    <row r="72" spans="1:1">
      <c r="A72" s="107" t="s">
        <v>130</v>
      </c>
    </row>
    <row r="73" spans="1:1">
      <c r="A73" s="107" t="s">
        <v>131</v>
      </c>
    </row>
    <row r="74" spans="1:1">
      <c r="A74" s="107" t="s">
        <v>132</v>
      </c>
    </row>
    <row r="75" spans="1:1">
      <c r="A75" s="107" t="s">
        <v>133</v>
      </c>
    </row>
    <row r="76" spans="1:1">
      <c r="A76" s="107" t="s">
        <v>134</v>
      </c>
    </row>
    <row r="77" spans="1:1">
      <c r="A77" s="107" t="s">
        <v>135</v>
      </c>
    </row>
    <row r="78" spans="1:1">
      <c r="A78" s="107" t="s">
        <v>136</v>
      </c>
    </row>
    <row r="79" spans="1:1">
      <c r="A79" s="107" t="s">
        <v>137</v>
      </c>
    </row>
    <row r="80" spans="1:1">
      <c r="A80" s="107" t="s">
        <v>138</v>
      </c>
    </row>
    <row r="81" spans="1:1">
      <c r="A81" s="107" t="s">
        <v>139</v>
      </c>
    </row>
    <row r="82" spans="1:1">
      <c r="A82" s="107" t="s">
        <v>140</v>
      </c>
    </row>
    <row r="83" spans="1:1">
      <c r="A83" s="107" t="s">
        <v>141</v>
      </c>
    </row>
    <row r="84" spans="1:1">
      <c r="A84" s="107" t="s">
        <v>142</v>
      </c>
    </row>
    <row r="85" spans="1:1">
      <c r="A85" s="107" t="s">
        <v>143</v>
      </c>
    </row>
    <row r="86" spans="1:1">
      <c r="A86" s="107" t="s">
        <v>144</v>
      </c>
    </row>
    <row r="87" spans="1:1">
      <c r="A87" s="107" t="s">
        <v>145</v>
      </c>
    </row>
    <row r="88" spans="1:1">
      <c r="A88" s="107" t="s">
        <v>146</v>
      </c>
    </row>
    <row r="89" spans="1:1">
      <c r="A89" s="107" t="s">
        <v>147</v>
      </c>
    </row>
    <row r="90" spans="1:1">
      <c r="A90" s="107" t="s">
        <v>148</v>
      </c>
    </row>
    <row r="91" spans="1:1">
      <c r="A91" s="107" t="s">
        <v>149</v>
      </c>
    </row>
    <row r="92" spans="1:1">
      <c r="A92" s="107" t="s">
        <v>150</v>
      </c>
    </row>
    <row r="93" spans="1:1">
      <c r="A93" s="107" t="s">
        <v>151</v>
      </c>
    </row>
    <row r="94" spans="1:1">
      <c r="A94" s="107" t="s">
        <v>152</v>
      </c>
    </row>
    <row r="95" spans="1:1">
      <c r="A95" s="107" t="s">
        <v>153</v>
      </c>
    </row>
    <row r="96" spans="1:1">
      <c r="A96" s="107" t="s">
        <v>154</v>
      </c>
    </row>
    <row r="97" spans="1:1">
      <c r="A97" s="107" t="s">
        <v>155</v>
      </c>
    </row>
    <row r="98" spans="1:1">
      <c r="A98" s="107" t="s">
        <v>156</v>
      </c>
    </row>
    <row r="99" spans="1:1">
      <c r="A99" s="107" t="s">
        <v>157</v>
      </c>
    </row>
    <row r="100" spans="1:1">
      <c r="A100" s="107" t="s">
        <v>158</v>
      </c>
    </row>
    <row r="101" spans="1:1">
      <c r="A101" s="107" t="s">
        <v>159</v>
      </c>
    </row>
    <row r="102" spans="1:1">
      <c r="A102" s="107" t="s">
        <v>160</v>
      </c>
    </row>
    <row r="103" spans="1:1">
      <c r="A103" s="107" t="s">
        <v>161</v>
      </c>
    </row>
    <row r="104" spans="1:1">
      <c r="A104" s="107" t="s">
        <v>162</v>
      </c>
    </row>
    <row r="105" spans="1:1">
      <c r="A105" s="107" t="s">
        <v>163</v>
      </c>
    </row>
    <row r="106" spans="1:1">
      <c r="A106" s="107" t="s">
        <v>164</v>
      </c>
    </row>
    <row r="107" spans="1:1">
      <c r="A107" s="107" t="s">
        <v>165</v>
      </c>
    </row>
    <row r="108" spans="1:1">
      <c r="A108" s="107" t="s">
        <v>166</v>
      </c>
    </row>
    <row r="109" spans="1:1">
      <c r="A109" s="107" t="s">
        <v>167</v>
      </c>
    </row>
    <row r="110" spans="1:1">
      <c r="A110" s="107" t="s">
        <v>168</v>
      </c>
    </row>
    <row r="111" spans="1:1">
      <c r="A111" s="107" t="s">
        <v>169</v>
      </c>
    </row>
    <row r="112" spans="1:1">
      <c r="A112" s="107" t="s">
        <v>170</v>
      </c>
    </row>
    <row r="113" spans="1:1">
      <c r="A113" s="107" t="s">
        <v>171</v>
      </c>
    </row>
    <row r="114" spans="1:1">
      <c r="A114" s="107" t="s">
        <v>172</v>
      </c>
    </row>
    <row r="115" spans="1:1">
      <c r="A115" s="107" t="s">
        <v>173</v>
      </c>
    </row>
    <row r="116" spans="1:1">
      <c r="A116" s="107" t="s">
        <v>174</v>
      </c>
    </row>
    <row r="117" spans="1:1">
      <c r="A117" s="107" t="s">
        <v>175</v>
      </c>
    </row>
    <row r="118" spans="1:1">
      <c r="A118" s="107" t="s">
        <v>176</v>
      </c>
    </row>
    <row r="119" spans="1:1">
      <c r="A119" s="107" t="s">
        <v>177</v>
      </c>
    </row>
    <row r="120" spans="1:1">
      <c r="A120" s="107" t="s">
        <v>178</v>
      </c>
    </row>
    <row r="121" spans="1:1">
      <c r="A121" s="107" t="s">
        <v>179</v>
      </c>
    </row>
    <row r="122" spans="1:1">
      <c r="A122" s="107" t="s">
        <v>180</v>
      </c>
    </row>
    <row r="123" spans="1:1">
      <c r="A123" s="107" t="s">
        <v>181</v>
      </c>
    </row>
    <row r="124" spans="1:1">
      <c r="A124" s="107" t="s">
        <v>182</v>
      </c>
    </row>
    <row r="125" spans="1:1">
      <c r="A125" s="107" t="s">
        <v>183</v>
      </c>
    </row>
    <row r="126" spans="1:1">
      <c r="A126" s="107" t="s">
        <v>184</v>
      </c>
    </row>
    <row r="127" spans="1:1">
      <c r="A127" s="107" t="s">
        <v>185</v>
      </c>
    </row>
    <row r="128" spans="1:1">
      <c r="A128" s="107" t="s">
        <v>186</v>
      </c>
    </row>
    <row r="129" spans="1:1">
      <c r="A129" s="107" t="s">
        <v>187</v>
      </c>
    </row>
    <row r="130" spans="1:1">
      <c r="A130" s="107" t="s">
        <v>188</v>
      </c>
    </row>
    <row r="131" spans="1:1">
      <c r="A131" s="107" t="s">
        <v>189</v>
      </c>
    </row>
    <row r="132" spans="1:1">
      <c r="A132" s="107" t="s">
        <v>190</v>
      </c>
    </row>
    <row r="133" spans="1:1">
      <c r="A133" s="107" t="s">
        <v>191</v>
      </c>
    </row>
    <row r="134" spans="1:1">
      <c r="A134" s="107" t="s">
        <v>192</v>
      </c>
    </row>
    <row r="135" spans="1:1">
      <c r="A135" s="107" t="s">
        <v>193</v>
      </c>
    </row>
    <row r="136" spans="1:1">
      <c r="A136" s="107" t="s">
        <v>194</v>
      </c>
    </row>
    <row r="137" spans="1:1">
      <c r="A137" s="107" t="s">
        <v>195</v>
      </c>
    </row>
    <row r="138" spans="1:1">
      <c r="A138" s="107" t="s">
        <v>196</v>
      </c>
    </row>
    <row r="139" spans="1:1">
      <c r="A139" s="107" t="s">
        <v>197</v>
      </c>
    </row>
    <row r="140" spans="1:1">
      <c r="A140" s="107" t="s">
        <v>198</v>
      </c>
    </row>
    <row r="141" spans="1:1">
      <c r="A141" s="107" t="s">
        <v>199</v>
      </c>
    </row>
    <row r="142" spans="1:1">
      <c r="A142" s="107" t="s">
        <v>200</v>
      </c>
    </row>
    <row r="143" spans="1:1">
      <c r="A143" s="107" t="s">
        <v>201</v>
      </c>
    </row>
    <row r="144" spans="1:1">
      <c r="A144" s="107" t="s">
        <v>202</v>
      </c>
    </row>
    <row r="145" spans="1:1">
      <c r="A145" s="107" t="s">
        <v>203</v>
      </c>
    </row>
    <row r="146" spans="1:1">
      <c r="A146" s="107" t="s">
        <v>204</v>
      </c>
    </row>
    <row r="147" spans="1:1">
      <c r="A147" s="107" t="s">
        <v>205</v>
      </c>
    </row>
    <row r="148" spans="1:1">
      <c r="A148" s="107" t="s">
        <v>206</v>
      </c>
    </row>
    <row r="149" spans="1:1">
      <c r="A149" s="107" t="s">
        <v>207</v>
      </c>
    </row>
    <row r="150" spans="1:1">
      <c r="A150" s="107" t="s">
        <v>208</v>
      </c>
    </row>
    <row r="151" spans="1:1">
      <c r="A151" s="107" t="s">
        <v>209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53"/>
  <sheetViews>
    <sheetView workbookViewId="0">
      <selection activeCell="B6" sqref="B6"/>
    </sheetView>
  </sheetViews>
  <sheetFormatPr defaultRowHeight="15"/>
  <cols>
    <col min="1" max="1" width="8.140625" bestFit="1" customWidth="1"/>
    <col min="2" max="2" width="15.7109375" bestFit="1" customWidth="1"/>
    <col min="3" max="3" width="9.7109375" bestFit="1" customWidth="1"/>
    <col min="4" max="4" width="7.42578125" bestFit="1" customWidth="1"/>
    <col min="5" max="5" width="10" bestFit="1" customWidth="1"/>
    <col min="6" max="6" width="9.7109375" bestFit="1" customWidth="1"/>
    <col min="7" max="7" width="11.28515625" bestFit="1" customWidth="1"/>
    <col min="8" max="8" width="9.5703125" bestFit="1" customWidth="1"/>
  </cols>
  <sheetData>
    <row r="1" spans="1:8">
      <c r="A1" s="119" t="s">
        <v>1</v>
      </c>
      <c r="B1" s="120" t="s">
        <v>2</v>
      </c>
      <c r="C1" s="121" t="s">
        <v>263</v>
      </c>
      <c r="D1" s="121" t="s">
        <v>264</v>
      </c>
      <c r="E1" s="121" t="s">
        <v>264</v>
      </c>
      <c r="F1" s="133" t="s">
        <v>265</v>
      </c>
      <c r="G1" s="133" t="s">
        <v>266</v>
      </c>
      <c r="H1" s="122" t="s">
        <v>267</v>
      </c>
    </row>
    <row r="2" spans="1:8">
      <c r="A2" s="123"/>
      <c r="B2" s="124"/>
      <c r="C2" s="129" t="s">
        <v>268</v>
      </c>
      <c r="D2" s="129" t="s">
        <v>269</v>
      </c>
      <c r="E2" s="129" t="s">
        <v>270</v>
      </c>
      <c r="F2" s="134" t="s">
        <v>271</v>
      </c>
      <c r="G2" s="134" t="s">
        <v>271</v>
      </c>
      <c r="H2" s="137"/>
    </row>
    <row r="3" spans="1:8" ht="15.75" thickBot="1">
      <c r="A3" s="125" t="s">
        <v>272</v>
      </c>
      <c r="B3" s="126"/>
      <c r="C3" s="126"/>
      <c r="D3" s="126" t="s">
        <v>273</v>
      </c>
      <c r="E3" s="126" t="s">
        <v>274</v>
      </c>
      <c r="F3" s="135"/>
      <c r="G3" s="136"/>
      <c r="H3" s="127" t="s">
        <v>275</v>
      </c>
    </row>
    <row r="4" spans="1:8">
      <c r="A4" s="138" t="s">
        <v>60</v>
      </c>
      <c r="B4" s="128" t="s">
        <v>276</v>
      </c>
      <c r="C4" s="128" t="s">
        <v>210</v>
      </c>
      <c r="D4" s="130">
        <v>33</v>
      </c>
      <c r="E4" s="130">
        <v>5</v>
      </c>
      <c r="F4" s="132">
        <v>41913</v>
      </c>
      <c r="G4" s="132">
        <v>42111</v>
      </c>
      <c r="H4" s="118">
        <v>196</v>
      </c>
    </row>
    <row r="5" spans="1:8">
      <c r="A5" s="138" t="s">
        <v>61</v>
      </c>
      <c r="B5" s="128" t="s">
        <v>276</v>
      </c>
      <c r="C5" s="128" t="s">
        <v>210</v>
      </c>
      <c r="D5" s="130">
        <v>39</v>
      </c>
      <c r="E5" s="130">
        <v>3</v>
      </c>
      <c r="F5" s="132">
        <v>41942</v>
      </c>
      <c r="G5" s="132">
        <v>42099</v>
      </c>
      <c r="H5" s="118">
        <v>155</v>
      </c>
    </row>
    <row r="6" spans="1:8">
      <c r="A6" s="138" t="s">
        <v>62</v>
      </c>
      <c r="B6" s="128" t="s">
        <v>276</v>
      </c>
      <c r="C6" s="128" t="s">
        <v>210</v>
      </c>
      <c r="D6" s="130">
        <v>18</v>
      </c>
      <c r="E6" s="130">
        <v>2</v>
      </c>
      <c r="F6" s="132">
        <v>41944</v>
      </c>
      <c r="G6" s="132">
        <v>42113</v>
      </c>
      <c r="H6" s="118">
        <v>168</v>
      </c>
    </row>
    <row r="7" spans="1:8">
      <c r="A7" s="138" t="s">
        <v>63</v>
      </c>
      <c r="B7" s="128" t="s">
        <v>211</v>
      </c>
      <c r="C7" s="128" t="s">
        <v>212</v>
      </c>
      <c r="D7" s="130">
        <v>40</v>
      </c>
      <c r="E7" s="130">
        <v>15</v>
      </c>
      <c r="F7" s="132">
        <v>41951</v>
      </c>
      <c r="G7" s="132">
        <v>42105</v>
      </c>
      <c r="H7" s="118">
        <v>153</v>
      </c>
    </row>
    <row r="8" spans="1:8">
      <c r="A8" s="138" t="s">
        <v>64</v>
      </c>
      <c r="B8" s="128" t="s">
        <v>213</v>
      </c>
      <c r="C8" s="128" t="s">
        <v>214</v>
      </c>
      <c r="D8" s="130">
        <v>20</v>
      </c>
      <c r="E8" s="130">
        <v>6</v>
      </c>
      <c r="F8" s="132">
        <v>41951</v>
      </c>
      <c r="G8" s="132">
        <v>42105</v>
      </c>
      <c r="H8" s="118">
        <v>153</v>
      </c>
    </row>
    <row r="9" spans="1:8">
      <c r="A9" s="138" t="s">
        <v>65</v>
      </c>
      <c r="B9" s="128"/>
      <c r="C9" s="128" t="s">
        <v>215</v>
      </c>
      <c r="D9" s="130">
        <v>24</v>
      </c>
      <c r="E9" s="130">
        <v>6</v>
      </c>
      <c r="F9" s="132">
        <v>41944</v>
      </c>
      <c r="G9" s="132">
        <v>42095</v>
      </c>
      <c r="H9" s="118">
        <v>150</v>
      </c>
    </row>
    <row r="10" spans="1:8">
      <c r="A10" s="138" t="s">
        <v>66</v>
      </c>
      <c r="B10" s="128"/>
      <c r="C10" s="128"/>
      <c r="D10" s="130"/>
      <c r="E10" s="130"/>
      <c r="F10" s="132"/>
      <c r="G10" s="132"/>
      <c r="H10" s="118">
        <v>0</v>
      </c>
    </row>
    <row r="11" spans="1:8">
      <c r="A11" s="138" t="s">
        <v>67</v>
      </c>
      <c r="B11" s="128" t="s">
        <v>216</v>
      </c>
      <c r="C11" s="128" t="s">
        <v>210</v>
      </c>
      <c r="D11" s="130">
        <v>39</v>
      </c>
      <c r="E11" s="130">
        <v>8</v>
      </c>
      <c r="F11" s="132">
        <v>41950</v>
      </c>
      <c r="G11" s="132">
        <v>42100</v>
      </c>
      <c r="H11" s="118">
        <v>149</v>
      </c>
    </row>
    <row r="12" spans="1:8">
      <c r="A12" s="138" t="s">
        <v>68</v>
      </c>
      <c r="B12" s="128"/>
      <c r="C12" s="128"/>
      <c r="D12" s="130"/>
      <c r="E12" s="130"/>
      <c r="F12" s="132"/>
      <c r="G12" s="132"/>
      <c r="H12" s="118">
        <v>0</v>
      </c>
    </row>
    <row r="13" spans="1:8">
      <c r="A13" s="138" t="s">
        <v>69</v>
      </c>
      <c r="B13" s="128"/>
      <c r="C13" s="128"/>
      <c r="D13" s="130"/>
      <c r="E13" s="130"/>
      <c r="F13" s="132"/>
      <c r="G13" s="132"/>
      <c r="H13" s="118">
        <v>0</v>
      </c>
    </row>
    <row r="14" spans="1:8">
      <c r="A14" s="138" t="s">
        <v>70</v>
      </c>
      <c r="B14" s="128"/>
      <c r="C14" s="128"/>
      <c r="D14" s="130"/>
      <c r="E14" s="130"/>
      <c r="F14" s="132"/>
      <c r="G14" s="132"/>
      <c r="H14" s="118">
        <v>0</v>
      </c>
    </row>
    <row r="15" spans="1:8">
      <c r="A15" s="138" t="s">
        <v>71</v>
      </c>
      <c r="B15" s="128" t="s">
        <v>217</v>
      </c>
      <c r="C15" s="128" t="s">
        <v>214</v>
      </c>
      <c r="D15" s="130">
        <v>9</v>
      </c>
      <c r="E15" s="130">
        <v>0</v>
      </c>
      <c r="F15" s="132">
        <v>41951</v>
      </c>
      <c r="G15" s="132">
        <v>42105</v>
      </c>
      <c r="H15" s="118">
        <v>153</v>
      </c>
    </row>
    <row r="16" spans="1:8">
      <c r="A16" s="138" t="s">
        <v>72</v>
      </c>
      <c r="B16" s="128"/>
      <c r="C16" s="128"/>
      <c r="D16" s="130"/>
      <c r="E16" s="130"/>
      <c r="F16" s="132"/>
      <c r="G16" s="132"/>
      <c r="H16" s="118">
        <v>0</v>
      </c>
    </row>
    <row r="17" spans="1:8">
      <c r="A17" s="138" t="s">
        <v>73</v>
      </c>
      <c r="B17" s="128" t="s">
        <v>218</v>
      </c>
      <c r="C17" s="128" t="s">
        <v>219</v>
      </c>
      <c r="D17" s="130">
        <v>33</v>
      </c>
      <c r="E17" s="130">
        <v>14</v>
      </c>
      <c r="F17" s="132">
        <v>41916</v>
      </c>
      <c r="G17" s="132">
        <v>42090</v>
      </c>
      <c r="H17" s="118">
        <v>173</v>
      </c>
    </row>
    <row r="18" spans="1:8">
      <c r="A18" s="138" t="s">
        <v>74</v>
      </c>
      <c r="B18" s="128" t="s">
        <v>220</v>
      </c>
      <c r="C18" s="128" t="s">
        <v>214</v>
      </c>
      <c r="D18" s="130">
        <v>15</v>
      </c>
      <c r="E18" s="130">
        <v>4</v>
      </c>
      <c r="F18" s="132">
        <v>41951</v>
      </c>
      <c r="G18" s="132">
        <v>42105</v>
      </c>
      <c r="H18" s="118">
        <v>153</v>
      </c>
    </row>
    <row r="19" spans="1:8">
      <c r="A19" s="138" t="s">
        <v>75</v>
      </c>
      <c r="B19" s="128" t="s">
        <v>221</v>
      </c>
      <c r="C19" s="128" t="s">
        <v>222</v>
      </c>
      <c r="D19" s="130">
        <v>8</v>
      </c>
      <c r="E19" s="130">
        <v>1</v>
      </c>
      <c r="F19" s="132">
        <v>41953</v>
      </c>
      <c r="G19" s="132">
        <v>42083</v>
      </c>
      <c r="H19" s="118">
        <v>130</v>
      </c>
    </row>
    <row r="20" spans="1:8">
      <c r="A20" s="138" t="s">
        <v>76</v>
      </c>
      <c r="B20" s="128" t="s">
        <v>223</v>
      </c>
      <c r="C20" s="128" t="s">
        <v>214</v>
      </c>
      <c r="D20" s="130">
        <v>9</v>
      </c>
      <c r="E20" s="130">
        <v>1</v>
      </c>
      <c r="F20" s="132">
        <v>41951</v>
      </c>
      <c r="G20" s="132">
        <v>42105</v>
      </c>
      <c r="H20" s="118">
        <v>153</v>
      </c>
    </row>
    <row r="21" spans="1:8">
      <c r="A21" s="138" t="s">
        <v>77</v>
      </c>
      <c r="B21" s="128" t="s">
        <v>224</v>
      </c>
      <c r="C21" s="128" t="s">
        <v>214</v>
      </c>
      <c r="D21" s="130">
        <v>8</v>
      </c>
      <c r="E21" s="130">
        <v>2</v>
      </c>
      <c r="F21" s="132">
        <v>41951</v>
      </c>
      <c r="G21" s="132">
        <v>42105</v>
      </c>
      <c r="H21" s="118">
        <v>153</v>
      </c>
    </row>
    <row r="22" spans="1:8">
      <c r="A22" s="138" t="s">
        <v>78</v>
      </c>
      <c r="B22" s="128" t="s">
        <v>225</v>
      </c>
      <c r="C22" s="128" t="s">
        <v>214</v>
      </c>
      <c r="D22" s="130">
        <v>9</v>
      </c>
      <c r="E22" s="130">
        <v>1</v>
      </c>
      <c r="F22" s="132">
        <v>41951</v>
      </c>
      <c r="G22" s="132">
        <v>42103</v>
      </c>
      <c r="H22" s="118">
        <v>151</v>
      </c>
    </row>
    <row r="23" spans="1:8">
      <c r="A23" s="138" t="s">
        <v>79</v>
      </c>
      <c r="B23" s="128" t="s">
        <v>226</v>
      </c>
      <c r="C23" s="128" t="s">
        <v>214</v>
      </c>
      <c r="D23" s="130">
        <v>9</v>
      </c>
      <c r="E23" s="130">
        <v>1</v>
      </c>
      <c r="F23" s="132">
        <v>41951</v>
      </c>
      <c r="G23" s="132">
        <v>42093</v>
      </c>
      <c r="H23" s="118">
        <v>142</v>
      </c>
    </row>
    <row r="24" spans="1:8">
      <c r="A24" s="138" t="s">
        <v>80</v>
      </c>
      <c r="B24" s="128" t="s">
        <v>227</v>
      </c>
      <c r="C24" s="128" t="s">
        <v>214</v>
      </c>
      <c r="D24" s="130">
        <v>3</v>
      </c>
      <c r="E24" s="130">
        <v>0</v>
      </c>
      <c r="F24" s="132">
        <v>41951</v>
      </c>
      <c r="G24" s="132">
        <v>42105</v>
      </c>
      <c r="H24" s="118">
        <v>153</v>
      </c>
    </row>
    <row r="25" spans="1:8">
      <c r="A25" s="138" t="s">
        <v>81</v>
      </c>
      <c r="B25" s="128" t="s">
        <v>228</v>
      </c>
      <c r="C25" s="128" t="s">
        <v>214</v>
      </c>
      <c r="D25" s="130">
        <v>7</v>
      </c>
      <c r="E25" s="130">
        <v>2</v>
      </c>
      <c r="F25" s="132">
        <v>41951</v>
      </c>
      <c r="G25" s="132">
        <v>42105</v>
      </c>
      <c r="H25" s="118">
        <v>153</v>
      </c>
    </row>
    <row r="26" spans="1:8">
      <c r="A26" s="138" t="s">
        <v>82</v>
      </c>
      <c r="B26" s="128" t="s">
        <v>229</v>
      </c>
      <c r="C26" s="128" t="s">
        <v>214</v>
      </c>
      <c r="D26" s="130">
        <v>9</v>
      </c>
      <c r="E26" s="130">
        <v>1</v>
      </c>
      <c r="F26" s="132">
        <v>41951</v>
      </c>
      <c r="G26" s="132">
        <v>42093</v>
      </c>
      <c r="H26" s="118">
        <v>142</v>
      </c>
    </row>
    <row r="27" spans="1:8">
      <c r="A27" s="138" t="s">
        <v>83</v>
      </c>
      <c r="B27" s="128"/>
      <c r="C27" s="128"/>
      <c r="D27" s="130"/>
      <c r="E27" s="130"/>
      <c r="F27" s="132"/>
      <c r="G27" s="132"/>
      <c r="H27" s="118">
        <v>0</v>
      </c>
    </row>
    <row r="28" spans="1:8">
      <c r="A28" s="138" t="s">
        <v>84</v>
      </c>
      <c r="B28" s="128" t="s">
        <v>230</v>
      </c>
      <c r="C28" s="128" t="s">
        <v>215</v>
      </c>
      <c r="D28" s="130">
        <v>24</v>
      </c>
      <c r="E28" s="130">
        <v>13</v>
      </c>
      <c r="F28" s="132">
        <v>41932</v>
      </c>
      <c r="G28" s="132">
        <v>42114</v>
      </c>
      <c r="H28" s="118">
        <v>180</v>
      </c>
    </row>
    <row r="29" spans="1:8">
      <c r="A29" s="138" t="s">
        <v>85</v>
      </c>
      <c r="B29" s="128"/>
      <c r="C29" s="128" t="s">
        <v>215</v>
      </c>
      <c r="D29" s="130">
        <v>14</v>
      </c>
      <c r="E29" s="130">
        <v>3</v>
      </c>
      <c r="F29" s="132">
        <v>41959</v>
      </c>
      <c r="G29" s="132">
        <v>42095</v>
      </c>
      <c r="H29" s="118">
        <v>135</v>
      </c>
    </row>
    <row r="30" spans="1:8">
      <c r="A30" s="138" t="s">
        <v>86</v>
      </c>
      <c r="B30" s="128" t="s">
        <v>231</v>
      </c>
      <c r="C30" s="128" t="s">
        <v>215</v>
      </c>
      <c r="D30" s="130">
        <v>29</v>
      </c>
      <c r="E30" s="130">
        <v>4</v>
      </c>
      <c r="F30" s="132">
        <v>41951</v>
      </c>
      <c r="G30" s="132">
        <v>42091</v>
      </c>
      <c r="H30" s="118">
        <v>140</v>
      </c>
    </row>
    <row r="31" spans="1:8">
      <c r="A31" s="138" t="s">
        <v>87</v>
      </c>
      <c r="B31" s="128"/>
      <c r="C31" s="128"/>
      <c r="D31" s="130"/>
      <c r="E31" s="130"/>
      <c r="F31" s="132"/>
      <c r="G31" s="132"/>
      <c r="H31" s="118">
        <v>0</v>
      </c>
    </row>
    <row r="32" spans="1:8">
      <c r="A32" s="138" t="s">
        <v>88</v>
      </c>
      <c r="B32" s="128"/>
      <c r="C32" s="128"/>
      <c r="D32" s="130"/>
      <c r="E32" s="130"/>
      <c r="F32" s="132"/>
      <c r="G32" s="132"/>
      <c r="H32" s="118">
        <v>0</v>
      </c>
    </row>
    <row r="33" spans="1:8">
      <c r="A33" s="138" t="s">
        <v>89</v>
      </c>
      <c r="B33" s="128"/>
      <c r="C33" s="128"/>
      <c r="D33" s="130"/>
      <c r="E33" s="130"/>
      <c r="F33" s="132"/>
      <c r="G33" s="132"/>
      <c r="H33" s="118">
        <v>0</v>
      </c>
    </row>
    <row r="34" spans="1:8">
      <c r="A34" s="138" t="s">
        <v>90</v>
      </c>
      <c r="B34" s="128"/>
      <c r="C34" s="128"/>
      <c r="D34" s="130"/>
      <c r="E34" s="130"/>
      <c r="F34" s="132"/>
      <c r="G34" s="132"/>
      <c r="H34" s="118">
        <v>0</v>
      </c>
    </row>
    <row r="35" spans="1:8">
      <c r="A35" s="138" t="s">
        <v>91</v>
      </c>
      <c r="B35" s="128" t="s">
        <v>232</v>
      </c>
      <c r="C35" s="128" t="s">
        <v>222</v>
      </c>
      <c r="D35" s="130">
        <v>35</v>
      </c>
      <c r="E35" s="130">
        <v>7</v>
      </c>
      <c r="F35" s="132">
        <v>41946</v>
      </c>
      <c r="G35" s="132">
        <v>42092</v>
      </c>
      <c r="H35" s="118">
        <v>146</v>
      </c>
    </row>
    <row r="36" spans="1:8">
      <c r="A36" s="138" t="s">
        <v>92</v>
      </c>
      <c r="B36" s="128"/>
      <c r="C36" s="128"/>
      <c r="D36" s="130"/>
      <c r="E36" s="130"/>
      <c r="F36" s="132"/>
      <c r="G36" s="132"/>
      <c r="H36" s="118">
        <v>0</v>
      </c>
    </row>
    <row r="37" spans="1:8">
      <c r="A37" s="138" t="s">
        <v>93</v>
      </c>
      <c r="B37" s="128" t="s">
        <v>233</v>
      </c>
      <c r="C37" s="128" t="s">
        <v>222</v>
      </c>
      <c r="D37" s="130">
        <v>19</v>
      </c>
      <c r="E37" s="130">
        <v>2</v>
      </c>
      <c r="F37" s="132">
        <v>41936</v>
      </c>
      <c r="G37" s="132">
        <v>42104</v>
      </c>
      <c r="H37" s="118">
        <v>166</v>
      </c>
    </row>
    <row r="38" spans="1:8">
      <c r="A38" s="138" t="s">
        <v>94</v>
      </c>
      <c r="B38" s="128"/>
      <c r="C38" s="128"/>
      <c r="D38" s="130"/>
      <c r="E38" s="130"/>
      <c r="F38" s="132"/>
      <c r="G38" s="132"/>
      <c r="H38" s="118">
        <v>0</v>
      </c>
    </row>
    <row r="39" spans="1:8">
      <c r="A39" s="138" t="s">
        <v>95</v>
      </c>
      <c r="B39" s="128" t="s">
        <v>234</v>
      </c>
      <c r="C39" s="128" t="s">
        <v>222</v>
      </c>
      <c r="D39" s="130">
        <v>40</v>
      </c>
      <c r="E39" s="130">
        <v>0</v>
      </c>
      <c r="F39" s="132">
        <v>41907</v>
      </c>
      <c r="G39" s="132">
        <v>42088</v>
      </c>
      <c r="H39" s="118">
        <v>180</v>
      </c>
    </row>
    <row r="40" spans="1:8">
      <c r="A40" s="138" t="s">
        <v>96</v>
      </c>
      <c r="B40" s="128" t="s">
        <v>230</v>
      </c>
      <c r="C40" s="128" t="s">
        <v>215</v>
      </c>
      <c r="D40" s="130">
        <v>12</v>
      </c>
      <c r="E40" s="130">
        <v>1</v>
      </c>
      <c r="F40" s="132">
        <v>41932</v>
      </c>
      <c r="G40" s="132">
        <v>42114</v>
      </c>
      <c r="H40" s="118">
        <v>180</v>
      </c>
    </row>
    <row r="41" spans="1:8">
      <c r="A41" s="138" t="s">
        <v>97</v>
      </c>
      <c r="B41" s="128"/>
      <c r="C41" s="128" t="s">
        <v>215</v>
      </c>
      <c r="D41" s="130">
        <v>25</v>
      </c>
      <c r="E41" s="130">
        <v>4</v>
      </c>
      <c r="F41" s="132">
        <v>41959</v>
      </c>
      <c r="G41" s="132">
        <v>42095</v>
      </c>
      <c r="H41" s="118">
        <v>135</v>
      </c>
    </row>
    <row r="42" spans="1:8">
      <c r="A42" s="138" t="s">
        <v>98</v>
      </c>
      <c r="B42" s="128"/>
      <c r="C42" s="128" t="s">
        <v>215</v>
      </c>
      <c r="D42" s="130">
        <v>31</v>
      </c>
      <c r="E42" s="130">
        <v>8</v>
      </c>
      <c r="F42" s="132">
        <v>41959</v>
      </c>
      <c r="G42" s="132">
        <v>42095</v>
      </c>
      <c r="H42" s="118">
        <v>135</v>
      </c>
    </row>
    <row r="43" spans="1:8">
      <c r="A43" s="138" t="s">
        <v>99</v>
      </c>
      <c r="B43" s="128" t="s">
        <v>231</v>
      </c>
      <c r="C43" s="128" t="s">
        <v>215</v>
      </c>
      <c r="D43" s="130">
        <v>24</v>
      </c>
      <c r="E43" s="130">
        <v>1</v>
      </c>
      <c r="F43" s="132">
        <v>41951</v>
      </c>
      <c r="G43" s="132">
        <v>42091</v>
      </c>
      <c r="H43" s="118">
        <v>140</v>
      </c>
    </row>
    <row r="44" spans="1:8">
      <c r="A44" s="138" t="s">
        <v>100</v>
      </c>
      <c r="B44" s="128" t="s">
        <v>235</v>
      </c>
      <c r="C44" s="128" t="s">
        <v>236</v>
      </c>
      <c r="D44" s="130">
        <v>27</v>
      </c>
      <c r="E44" s="130">
        <v>4</v>
      </c>
      <c r="F44" s="132">
        <v>41958</v>
      </c>
      <c r="G44" s="132">
        <v>42104</v>
      </c>
      <c r="H44" s="118">
        <v>145</v>
      </c>
    </row>
    <row r="45" spans="1:8">
      <c r="A45" s="138" t="s">
        <v>101</v>
      </c>
      <c r="B45" s="128" t="s">
        <v>235</v>
      </c>
      <c r="C45" s="128" t="s">
        <v>236</v>
      </c>
      <c r="D45" s="130">
        <v>17</v>
      </c>
      <c r="E45" s="130">
        <v>11</v>
      </c>
      <c r="F45" s="132">
        <v>41958</v>
      </c>
      <c r="G45" s="132">
        <v>42104</v>
      </c>
      <c r="H45" s="118">
        <v>145</v>
      </c>
    </row>
    <row r="46" spans="1:8">
      <c r="A46" s="138" t="s">
        <v>102</v>
      </c>
      <c r="B46" s="128" t="s">
        <v>237</v>
      </c>
      <c r="C46" s="128" t="s">
        <v>222</v>
      </c>
      <c r="D46" s="130">
        <v>18</v>
      </c>
      <c r="E46" s="130">
        <v>4</v>
      </c>
      <c r="F46" s="132">
        <v>41966</v>
      </c>
      <c r="G46" s="132">
        <v>42100</v>
      </c>
      <c r="H46" s="118">
        <v>133</v>
      </c>
    </row>
    <row r="47" spans="1:8">
      <c r="A47" s="138" t="s">
        <v>103</v>
      </c>
      <c r="B47" s="128"/>
      <c r="C47" s="128"/>
      <c r="D47" s="130"/>
      <c r="E47" s="130"/>
      <c r="F47" s="132"/>
      <c r="G47" s="132"/>
      <c r="H47" s="118">
        <v>0</v>
      </c>
    </row>
    <row r="48" spans="1:8">
      <c r="A48" s="138" t="s">
        <v>104</v>
      </c>
      <c r="B48" s="128" t="s">
        <v>232</v>
      </c>
      <c r="C48" s="128" t="s">
        <v>222</v>
      </c>
      <c r="D48" s="130">
        <v>28</v>
      </c>
      <c r="E48" s="130">
        <v>1</v>
      </c>
      <c r="F48" s="132">
        <v>41952</v>
      </c>
      <c r="G48" s="132">
        <v>42097</v>
      </c>
      <c r="H48" s="118">
        <v>144</v>
      </c>
    </row>
    <row r="49" spans="1:8">
      <c r="A49" s="138" t="s">
        <v>105</v>
      </c>
      <c r="B49" s="128" t="s">
        <v>238</v>
      </c>
      <c r="C49" s="128" t="s">
        <v>222</v>
      </c>
      <c r="D49" s="130">
        <v>40</v>
      </c>
      <c r="E49" s="130">
        <v>1</v>
      </c>
      <c r="F49" s="132">
        <v>41908</v>
      </c>
      <c r="G49" s="132">
        <v>42087</v>
      </c>
      <c r="H49" s="118">
        <v>178</v>
      </c>
    </row>
    <row r="50" spans="1:8">
      <c r="A50" s="138" t="s">
        <v>106</v>
      </c>
      <c r="B50" s="128" t="s">
        <v>239</v>
      </c>
      <c r="C50" s="128" t="s">
        <v>222</v>
      </c>
      <c r="D50" s="130">
        <v>32</v>
      </c>
      <c r="E50" s="130">
        <v>12</v>
      </c>
      <c r="F50" s="132">
        <v>41952</v>
      </c>
      <c r="G50" s="132">
        <v>42106</v>
      </c>
      <c r="H50" s="118">
        <v>153</v>
      </c>
    </row>
    <row r="51" spans="1:8">
      <c r="A51" s="138" t="s">
        <v>107</v>
      </c>
      <c r="B51" s="128"/>
      <c r="C51" s="128"/>
      <c r="D51" s="130"/>
      <c r="E51" s="130"/>
      <c r="F51" s="132"/>
      <c r="G51" s="132"/>
      <c r="H51" s="118">
        <v>0</v>
      </c>
    </row>
    <row r="52" spans="1:8">
      <c r="A52" s="138" t="s">
        <v>108</v>
      </c>
      <c r="B52" s="128" t="s">
        <v>240</v>
      </c>
      <c r="C52" s="128" t="s">
        <v>222</v>
      </c>
      <c r="D52" s="130">
        <v>40</v>
      </c>
      <c r="E52" s="130">
        <v>6</v>
      </c>
      <c r="F52" s="132">
        <v>41938</v>
      </c>
      <c r="G52" s="132">
        <v>42106</v>
      </c>
      <c r="H52" s="118">
        <v>166</v>
      </c>
    </row>
    <row r="53" spans="1:8">
      <c r="A53" s="138" t="s">
        <v>109</v>
      </c>
      <c r="B53" s="128"/>
      <c r="C53" s="128" t="s">
        <v>215</v>
      </c>
      <c r="D53" s="130">
        <v>15</v>
      </c>
      <c r="E53" s="130">
        <v>2</v>
      </c>
      <c r="F53" s="132">
        <v>41944</v>
      </c>
      <c r="G53" s="132">
        <v>42095</v>
      </c>
      <c r="H53" s="118">
        <v>150</v>
      </c>
    </row>
    <row r="54" spans="1:8">
      <c r="A54" s="138" t="s">
        <v>110</v>
      </c>
      <c r="B54" s="128"/>
      <c r="C54" s="128" t="s">
        <v>215</v>
      </c>
      <c r="D54" s="130">
        <v>31</v>
      </c>
      <c r="E54" s="130">
        <v>8</v>
      </c>
      <c r="F54" s="132">
        <v>41944</v>
      </c>
      <c r="G54" s="132">
        <v>42095</v>
      </c>
      <c r="H54" s="118">
        <v>150</v>
      </c>
    </row>
    <row r="55" spans="1:8">
      <c r="A55" s="138" t="s">
        <v>111</v>
      </c>
      <c r="B55" s="128"/>
      <c r="C55" s="128"/>
      <c r="D55" s="130"/>
      <c r="E55" s="130"/>
      <c r="F55" s="132"/>
      <c r="G55" s="132"/>
      <c r="H55" s="118">
        <v>0</v>
      </c>
    </row>
    <row r="56" spans="1:8">
      <c r="A56" s="138" t="s">
        <v>112</v>
      </c>
      <c r="B56" s="128" t="s">
        <v>216</v>
      </c>
      <c r="C56" s="128" t="s">
        <v>219</v>
      </c>
      <c r="D56" s="130">
        <v>17</v>
      </c>
      <c r="E56" s="130">
        <v>1</v>
      </c>
      <c r="F56" s="132">
        <v>41927</v>
      </c>
      <c r="G56" s="132">
        <v>42091</v>
      </c>
      <c r="H56" s="118">
        <v>163</v>
      </c>
    </row>
    <row r="57" spans="1:8">
      <c r="A57" s="138" t="s">
        <v>113</v>
      </c>
      <c r="B57" s="128"/>
      <c r="C57" s="128"/>
      <c r="D57" s="130"/>
      <c r="E57" s="130"/>
      <c r="F57" s="132"/>
      <c r="G57" s="132"/>
      <c r="H57" s="118">
        <v>0</v>
      </c>
    </row>
    <row r="58" spans="1:8">
      <c r="A58" s="138" t="s">
        <v>114</v>
      </c>
      <c r="B58" s="128"/>
      <c r="C58" s="128"/>
      <c r="D58" s="130"/>
      <c r="E58" s="130"/>
      <c r="F58" s="132"/>
      <c r="G58" s="132"/>
      <c r="H58" s="118">
        <v>0</v>
      </c>
    </row>
    <row r="59" spans="1:8">
      <c r="A59" s="138" t="s">
        <v>115</v>
      </c>
      <c r="B59" s="128"/>
      <c r="C59" s="128"/>
      <c r="D59" s="130"/>
      <c r="E59" s="130"/>
      <c r="F59" s="132"/>
      <c r="G59" s="132"/>
      <c r="H59" s="118">
        <v>0</v>
      </c>
    </row>
    <row r="60" spans="1:8">
      <c r="A60" s="138" t="s">
        <v>116</v>
      </c>
      <c r="B60" s="128" t="s">
        <v>241</v>
      </c>
      <c r="C60" s="128" t="s">
        <v>222</v>
      </c>
      <c r="D60" s="130">
        <v>18</v>
      </c>
      <c r="E60" s="130">
        <v>0</v>
      </c>
      <c r="F60" s="132">
        <v>41948</v>
      </c>
      <c r="G60" s="132">
        <v>42089</v>
      </c>
      <c r="H60" s="118">
        <v>141</v>
      </c>
    </row>
    <row r="61" spans="1:8">
      <c r="A61" s="138" t="s">
        <v>117</v>
      </c>
      <c r="B61" s="128"/>
      <c r="C61" s="128"/>
      <c r="D61" s="130"/>
      <c r="E61" s="130"/>
      <c r="F61" s="132"/>
      <c r="G61" s="132"/>
      <c r="H61" s="118">
        <v>0</v>
      </c>
    </row>
    <row r="62" spans="1:8">
      <c r="A62" s="138" t="s">
        <v>118</v>
      </c>
      <c r="B62" s="128"/>
      <c r="C62" s="128" t="s">
        <v>219</v>
      </c>
      <c r="D62" s="130">
        <v>24</v>
      </c>
      <c r="E62" s="130">
        <v>2</v>
      </c>
      <c r="F62" s="132">
        <v>41984</v>
      </c>
      <c r="G62" s="132">
        <v>42104</v>
      </c>
      <c r="H62" s="118">
        <v>119</v>
      </c>
    </row>
    <row r="63" spans="1:8">
      <c r="A63" s="138" t="s">
        <v>119</v>
      </c>
      <c r="B63" s="128" t="s">
        <v>241</v>
      </c>
      <c r="C63" s="128" t="s">
        <v>222</v>
      </c>
      <c r="D63" s="130">
        <v>22</v>
      </c>
      <c r="E63" s="130">
        <v>1</v>
      </c>
      <c r="F63" s="132">
        <v>41942</v>
      </c>
      <c r="G63" s="132">
        <v>42084</v>
      </c>
      <c r="H63" s="118">
        <v>141</v>
      </c>
    </row>
    <row r="64" spans="1:8">
      <c r="A64" s="138" t="s">
        <v>120</v>
      </c>
      <c r="B64" s="128" t="s">
        <v>240</v>
      </c>
      <c r="C64" s="128" t="s">
        <v>222</v>
      </c>
      <c r="D64" s="130">
        <v>18</v>
      </c>
      <c r="E64" s="130">
        <v>5</v>
      </c>
      <c r="F64" s="132">
        <v>41938</v>
      </c>
      <c r="G64" s="132">
        <v>42106</v>
      </c>
      <c r="H64" s="118">
        <v>166</v>
      </c>
    </row>
    <row r="65" spans="1:8">
      <c r="A65" s="138" t="s">
        <v>121</v>
      </c>
      <c r="B65" s="128"/>
      <c r="C65" s="128"/>
      <c r="D65" s="130"/>
      <c r="E65" s="130"/>
      <c r="F65" s="132"/>
      <c r="G65" s="132"/>
      <c r="H65" s="118">
        <v>0</v>
      </c>
    </row>
    <row r="66" spans="1:8">
      <c r="A66" s="138" t="s">
        <v>122</v>
      </c>
      <c r="B66" s="128" t="s">
        <v>242</v>
      </c>
      <c r="C66" s="128" t="s">
        <v>243</v>
      </c>
      <c r="D66" s="130">
        <v>33</v>
      </c>
      <c r="E66" s="130">
        <v>4</v>
      </c>
      <c r="F66" s="132">
        <v>41965</v>
      </c>
      <c r="G66" s="132">
        <v>42110</v>
      </c>
      <c r="H66" s="118">
        <v>144</v>
      </c>
    </row>
    <row r="67" spans="1:8">
      <c r="A67" s="138" t="s">
        <v>123</v>
      </c>
      <c r="B67" s="128" t="s">
        <v>244</v>
      </c>
      <c r="C67" s="128" t="s">
        <v>243</v>
      </c>
      <c r="D67" s="130">
        <v>39</v>
      </c>
      <c r="E67" s="130">
        <v>4</v>
      </c>
      <c r="F67" s="132">
        <v>41954</v>
      </c>
      <c r="G67" s="132">
        <v>42099</v>
      </c>
      <c r="H67" s="118">
        <v>144</v>
      </c>
    </row>
    <row r="68" spans="1:8">
      <c r="A68" s="138" t="s">
        <v>124</v>
      </c>
      <c r="B68" s="128" t="s">
        <v>245</v>
      </c>
      <c r="C68" s="128" t="s">
        <v>246</v>
      </c>
      <c r="D68" s="130">
        <v>19</v>
      </c>
      <c r="E68" s="130">
        <v>3</v>
      </c>
      <c r="F68" s="132">
        <v>41954</v>
      </c>
      <c r="G68" s="132">
        <v>42104</v>
      </c>
      <c r="H68" s="118">
        <v>149</v>
      </c>
    </row>
    <row r="69" spans="1:8">
      <c r="A69" s="138" t="s">
        <v>125</v>
      </c>
      <c r="B69" s="128"/>
      <c r="C69" s="128" t="s">
        <v>247</v>
      </c>
      <c r="D69" s="130">
        <v>38</v>
      </c>
      <c r="E69" s="130">
        <v>6</v>
      </c>
      <c r="F69" s="132">
        <v>41937</v>
      </c>
      <c r="G69" s="132">
        <v>42091</v>
      </c>
      <c r="H69" s="118">
        <v>153</v>
      </c>
    </row>
    <row r="70" spans="1:8">
      <c r="A70" s="138" t="s">
        <v>126</v>
      </c>
      <c r="B70" s="128"/>
      <c r="C70" s="128" t="s">
        <v>247</v>
      </c>
      <c r="D70" s="130">
        <v>24</v>
      </c>
      <c r="E70" s="130">
        <v>4</v>
      </c>
      <c r="F70" s="132">
        <v>41950</v>
      </c>
      <c r="G70" s="132">
        <v>42105</v>
      </c>
      <c r="H70" s="118">
        <v>154</v>
      </c>
    </row>
    <row r="71" spans="1:8">
      <c r="A71" s="138" t="s">
        <v>127</v>
      </c>
      <c r="B71" s="128"/>
      <c r="C71" s="128" t="s">
        <v>248</v>
      </c>
      <c r="D71" s="130">
        <v>40</v>
      </c>
      <c r="E71" s="130">
        <v>3</v>
      </c>
      <c r="F71" s="132">
        <v>41944</v>
      </c>
      <c r="G71" s="132">
        <v>42104</v>
      </c>
      <c r="H71" s="118">
        <v>159</v>
      </c>
    </row>
    <row r="72" spans="1:8">
      <c r="A72" s="138" t="s">
        <v>128</v>
      </c>
      <c r="B72" s="128" t="s">
        <v>242</v>
      </c>
      <c r="C72" s="128" t="s">
        <v>243</v>
      </c>
      <c r="D72" s="130">
        <v>40</v>
      </c>
      <c r="E72" s="130">
        <v>16</v>
      </c>
      <c r="F72" s="132">
        <v>41965</v>
      </c>
      <c r="G72" s="132">
        <v>42113</v>
      </c>
      <c r="H72" s="118">
        <v>147</v>
      </c>
    </row>
    <row r="73" spans="1:8">
      <c r="A73" s="138" t="s">
        <v>129</v>
      </c>
      <c r="B73" s="128"/>
      <c r="C73" s="128" t="s">
        <v>247</v>
      </c>
      <c r="D73" s="130">
        <v>32</v>
      </c>
      <c r="E73" s="130">
        <v>2</v>
      </c>
      <c r="F73" s="132">
        <v>41937</v>
      </c>
      <c r="G73" s="132">
        <v>42100</v>
      </c>
      <c r="H73" s="118">
        <v>161</v>
      </c>
    </row>
    <row r="74" spans="1:8">
      <c r="A74" s="138" t="s">
        <v>130</v>
      </c>
      <c r="B74" s="128"/>
      <c r="C74" s="128" t="s">
        <v>247</v>
      </c>
      <c r="D74" s="130">
        <v>40</v>
      </c>
      <c r="E74" s="130">
        <v>4</v>
      </c>
      <c r="F74" s="132">
        <v>41948</v>
      </c>
      <c r="G74" s="132">
        <v>42098</v>
      </c>
      <c r="H74" s="118">
        <v>149</v>
      </c>
    </row>
    <row r="75" spans="1:8">
      <c r="A75" s="138" t="s">
        <v>131</v>
      </c>
      <c r="B75" s="128"/>
      <c r="C75" s="128"/>
      <c r="D75" s="130"/>
      <c r="E75" s="130"/>
      <c r="F75" s="132"/>
      <c r="G75" s="132"/>
      <c r="H75" s="118">
        <v>0</v>
      </c>
    </row>
    <row r="76" spans="1:8">
      <c r="A76" s="138" t="s">
        <v>132</v>
      </c>
      <c r="B76" s="128"/>
      <c r="C76" s="128"/>
      <c r="D76" s="130"/>
      <c r="E76" s="130"/>
      <c r="F76" s="132"/>
      <c r="G76" s="132"/>
      <c r="H76" s="118">
        <v>0</v>
      </c>
    </row>
    <row r="77" spans="1:8">
      <c r="A77" s="138" t="s">
        <v>133</v>
      </c>
      <c r="B77" s="128"/>
      <c r="C77" s="128" t="s">
        <v>243</v>
      </c>
      <c r="D77" s="130">
        <v>27</v>
      </c>
      <c r="E77" s="130">
        <v>15</v>
      </c>
      <c r="F77" s="132">
        <v>41958</v>
      </c>
      <c r="G77" s="132">
        <v>42112</v>
      </c>
      <c r="H77" s="118">
        <v>153</v>
      </c>
    </row>
    <row r="78" spans="1:8">
      <c r="A78" s="138" t="s">
        <v>134</v>
      </c>
      <c r="B78" s="128" t="s">
        <v>244</v>
      </c>
      <c r="C78" s="128" t="s">
        <v>243</v>
      </c>
      <c r="D78" s="130">
        <v>16</v>
      </c>
      <c r="E78" s="130">
        <v>3</v>
      </c>
      <c r="F78" s="132">
        <v>41951</v>
      </c>
      <c r="G78" s="132">
        <v>42098</v>
      </c>
      <c r="H78" s="118">
        <v>146</v>
      </c>
    </row>
    <row r="79" spans="1:8">
      <c r="A79" s="138" t="s">
        <v>135</v>
      </c>
      <c r="B79" s="128"/>
      <c r="C79" s="128"/>
      <c r="D79" s="130"/>
      <c r="E79" s="130"/>
      <c r="F79" s="132"/>
      <c r="G79" s="132"/>
      <c r="H79" s="118">
        <v>0</v>
      </c>
    </row>
    <row r="80" spans="1:8">
      <c r="A80" s="138" t="s">
        <v>136</v>
      </c>
      <c r="B80" s="128"/>
      <c r="C80" s="128" t="s">
        <v>246</v>
      </c>
      <c r="D80" s="130">
        <v>21</v>
      </c>
      <c r="E80" s="130">
        <v>0</v>
      </c>
      <c r="F80" s="132">
        <v>41952</v>
      </c>
      <c r="G80" s="132">
        <v>42099</v>
      </c>
      <c r="H80" s="118">
        <v>146</v>
      </c>
    </row>
    <row r="81" spans="1:8">
      <c r="A81" s="138" t="s">
        <v>137</v>
      </c>
      <c r="B81" s="128"/>
      <c r="C81" s="128" t="s">
        <v>246</v>
      </c>
      <c r="D81" s="130">
        <v>39</v>
      </c>
      <c r="E81" s="130">
        <v>7</v>
      </c>
      <c r="F81" s="132">
        <v>41952</v>
      </c>
      <c r="G81" s="132">
        <v>42100</v>
      </c>
      <c r="H81" s="118">
        <v>147</v>
      </c>
    </row>
    <row r="82" spans="1:8">
      <c r="A82" s="138" t="s">
        <v>138</v>
      </c>
      <c r="B82" s="128"/>
      <c r="C82" s="128"/>
      <c r="D82" s="130"/>
      <c r="E82" s="130"/>
      <c r="F82" s="132"/>
      <c r="G82" s="132"/>
      <c r="H82" s="118">
        <v>0</v>
      </c>
    </row>
    <row r="83" spans="1:8">
      <c r="A83" s="138" t="s">
        <v>139</v>
      </c>
      <c r="B83" s="128"/>
      <c r="C83" s="128" t="s">
        <v>247</v>
      </c>
      <c r="D83" s="130">
        <v>34</v>
      </c>
      <c r="E83" s="130">
        <v>7</v>
      </c>
      <c r="F83" s="132">
        <v>41958</v>
      </c>
      <c r="G83" s="132">
        <v>42105</v>
      </c>
      <c r="H83" s="118">
        <v>146</v>
      </c>
    </row>
    <row r="84" spans="1:8">
      <c r="A84" s="138" t="s">
        <v>140</v>
      </c>
      <c r="B84" s="128"/>
      <c r="C84" s="128" t="s">
        <v>247</v>
      </c>
      <c r="D84" s="130">
        <v>31</v>
      </c>
      <c r="E84" s="130">
        <v>2</v>
      </c>
      <c r="F84" s="132">
        <v>41958</v>
      </c>
      <c r="G84" s="132">
        <v>42099</v>
      </c>
      <c r="H84" s="118">
        <v>140</v>
      </c>
    </row>
    <row r="85" spans="1:8">
      <c r="A85" s="138" t="s">
        <v>141</v>
      </c>
      <c r="B85" s="128"/>
      <c r="C85" s="128"/>
      <c r="D85" s="130"/>
      <c r="E85" s="130"/>
      <c r="F85" s="132"/>
      <c r="G85" s="132"/>
      <c r="H85" s="118">
        <v>0</v>
      </c>
    </row>
    <row r="86" spans="1:8">
      <c r="A86" s="138" t="s">
        <v>142</v>
      </c>
      <c r="B86" s="128"/>
      <c r="C86" s="128"/>
      <c r="D86" s="130"/>
      <c r="E86" s="130"/>
      <c r="F86" s="132"/>
      <c r="G86" s="132"/>
      <c r="H86" s="118">
        <v>0</v>
      </c>
    </row>
    <row r="87" spans="1:8">
      <c r="A87" s="138" t="s">
        <v>143</v>
      </c>
      <c r="B87" s="128"/>
      <c r="C87" s="128"/>
      <c r="D87" s="130"/>
      <c r="E87" s="130"/>
      <c r="F87" s="132"/>
      <c r="G87" s="132"/>
      <c r="H87" s="118">
        <v>0</v>
      </c>
    </row>
    <row r="88" spans="1:8">
      <c r="A88" s="138" t="s">
        <v>144</v>
      </c>
      <c r="B88" s="128"/>
      <c r="C88" s="128"/>
      <c r="D88" s="130"/>
      <c r="E88" s="130"/>
      <c r="F88" s="132"/>
      <c r="G88" s="132"/>
      <c r="H88" s="118">
        <v>0</v>
      </c>
    </row>
    <row r="89" spans="1:8">
      <c r="A89" s="138" t="s">
        <v>145</v>
      </c>
      <c r="B89" s="128"/>
      <c r="C89" s="128"/>
      <c r="D89" s="130"/>
      <c r="E89" s="130"/>
      <c r="F89" s="132"/>
      <c r="G89" s="132"/>
      <c r="H89" s="118">
        <v>0</v>
      </c>
    </row>
    <row r="90" spans="1:8">
      <c r="A90" s="138" t="s">
        <v>146</v>
      </c>
      <c r="B90" s="128"/>
      <c r="C90" s="128" t="s">
        <v>243</v>
      </c>
      <c r="D90" s="130">
        <v>34</v>
      </c>
      <c r="E90" s="130">
        <v>1</v>
      </c>
      <c r="F90" s="132">
        <v>41958</v>
      </c>
      <c r="G90" s="132">
        <v>42113</v>
      </c>
      <c r="H90" s="118">
        <v>154</v>
      </c>
    </row>
    <row r="91" spans="1:8">
      <c r="A91" s="138" t="s">
        <v>147</v>
      </c>
      <c r="B91" s="128"/>
      <c r="C91" s="128"/>
      <c r="D91" s="130"/>
      <c r="E91" s="130"/>
      <c r="F91" s="132"/>
      <c r="G91" s="132"/>
      <c r="H91" s="118">
        <v>0</v>
      </c>
    </row>
    <row r="92" spans="1:8">
      <c r="A92" s="138" t="s">
        <v>148</v>
      </c>
      <c r="B92" s="128" t="s">
        <v>249</v>
      </c>
      <c r="C92" s="128" t="s">
        <v>250</v>
      </c>
      <c r="D92" s="130">
        <v>37</v>
      </c>
      <c r="E92" s="130">
        <v>12</v>
      </c>
      <c r="F92" s="132">
        <v>41973</v>
      </c>
      <c r="G92" s="132">
        <v>42100</v>
      </c>
      <c r="H92" s="118">
        <v>126</v>
      </c>
    </row>
    <row r="93" spans="1:8">
      <c r="A93" s="138" t="s">
        <v>149</v>
      </c>
      <c r="B93" s="128"/>
      <c r="C93" s="128" t="s">
        <v>247</v>
      </c>
      <c r="D93" s="130">
        <v>9</v>
      </c>
      <c r="E93" s="130">
        <v>2</v>
      </c>
      <c r="F93" s="132">
        <v>41927</v>
      </c>
      <c r="G93" s="132">
        <v>42100</v>
      </c>
      <c r="H93" s="118">
        <v>171</v>
      </c>
    </row>
    <row r="94" spans="1:8">
      <c r="A94" s="138" t="s">
        <v>150</v>
      </c>
      <c r="B94" s="128"/>
      <c r="C94" s="128"/>
      <c r="D94" s="130"/>
      <c r="E94" s="130"/>
      <c r="F94" s="132"/>
      <c r="G94" s="132"/>
      <c r="H94" s="118">
        <v>0</v>
      </c>
    </row>
    <row r="95" spans="1:8">
      <c r="A95" s="138" t="s">
        <v>151</v>
      </c>
      <c r="B95" s="128" t="s">
        <v>251</v>
      </c>
      <c r="C95" s="128" t="s">
        <v>248</v>
      </c>
      <c r="D95" s="130">
        <v>14</v>
      </c>
      <c r="E95" s="130">
        <v>0</v>
      </c>
      <c r="F95" s="132">
        <v>41911</v>
      </c>
      <c r="G95" s="132">
        <v>42105</v>
      </c>
      <c r="H95" s="118">
        <v>192</v>
      </c>
    </row>
    <row r="96" spans="1:8">
      <c r="A96" s="138" t="s">
        <v>152</v>
      </c>
      <c r="B96" s="128"/>
      <c r="C96" s="128" t="s">
        <v>243</v>
      </c>
      <c r="D96" s="130">
        <v>28</v>
      </c>
      <c r="E96" s="130">
        <v>2</v>
      </c>
      <c r="F96" s="132">
        <v>41958</v>
      </c>
      <c r="G96" s="132">
        <v>42113</v>
      </c>
      <c r="H96" s="118">
        <v>154</v>
      </c>
    </row>
    <row r="97" spans="1:8">
      <c r="A97" s="138" t="s">
        <v>153</v>
      </c>
      <c r="B97" s="128"/>
      <c r="C97" s="128" t="s">
        <v>246</v>
      </c>
      <c r="D97" s="130">
        <v>16</v>
      </c>
      <c r="E97" s="130">
        <v>2</v>
      </c>
      <c r="F97" s="132">
        <v>41952</v>
      </c>
      <c r="G97" s="132">
        <v>42097</v>
      </c>
      <c r="H97" s="118">
        <v>144</v>
      </c>
    </row>
    <row r="98" spans="1:8">
      <c r="A98" s="138" t="s">
        <v>154</v>
      </c>
      <c r="B98" s="128" t="s">
        <v>252</v>
      </c>
      <c r="C98" s="128" t="s">
        <v>253</v>
      </c>
      <c r="D98" s="130">
        <v>4</v>
      </c>
      <c r="E98" s="130">
        <v>3</v>
      </c>
      <c r="F98" s="132">
        <v>41945</v>
      </c>
      <c r="G98" s="132">
        <v>42102</v>
      </c>
      <c r="H98" s="118">
        <v>156</v>
      </c>
    </row>
    <row r="99" spans="1:8">
      <c r="A99" s="138" t="s">
        <v>155</v>
      </c>
      <c r="B99" s="128"/>
      <c r="C99" s="128"/>
      <c r="D99" s="130"/>
      <c r="E99" s="130"/>
      <c r="F99" s="132"/>
      <c r="G99" s="132"/>
      <c r="H99" s="118">
        <v>0</v>
      </c>
    </row>
    <row r="100" spans="1:8">
      <c r="A100" s="138" t="s">
        <v>156</v>
      </c>
      <c r="B100" s="128"/>
      <c r="C100" s="128"/>
      <c r="D100" s="130"/>
      <c r="E100" s="130"/>
      <c r="F100" s="132"/>
      <c r="G100" s="132"/>
      <c r="H100" s="131">
        <v>0</v>
      </c>
    </row>
    <row r="101" spans="1:8">
      <c r="A101" s="138" t="s">
        <v>157</v>
      </c>
      <c r="B101" s="128"/>
      <c r="C101" s="128"/>
      <c r="D101" s="130"/>
      <c r="E101" s="130"/>
      <c r="F101" s="132"/>
      <c r="G101" s="132"/>
      <c r="H101" s="118">
        <v>0</v>
      </c>
    </row>
    <row r="102" spans="1:8">
      <c r="A102" s="138" t="s">
        <v>158</v>
      </c>
      <c r="B102" s="128" t="s">
        <v>252</v>
      </c>
      <c r="C102" s="128" t="s">
        <v>253</v>
      </c>
      <c r="D102" s="130">
        <v>40</v>
      </c>
      <c r="E102" s="130">
        <v>8</v>
      </c>
      <c r="F102" s="132">
        <v>41945</v>
      </c>
      <c r="G102" s="132">
        <v>42102</v>
      </c>
      <c r="H102" s="118">
        <v>156</v>
      </c>
    </row>
    <row r="103" spans="1:8">
      <c r="A103" s="138" t="s">
        <v>159</v>
      </c>
      <c r="B103" s="128" t="s">
        <v>254</v>
      </c>
      <c r="C103" s="128" t="s">
        <v>255</v>
      </c>
      <c r="D103" s="130">
        <v>20</v>
      </c>
      <c r="E103" s="130">
        <v>2</v>
      </c>
      <c r="F103" s="132">
        <v>41966</v>
      </c>
      <c r="G103" s="132">
        <v>42100</v>
      </c>
      <c r="H103" s="118">
        <v>133</v>
      </c>
    </row>
    <row r="104" spans="1:8">
      <c r="A104" s="138" t="s">
        <v>160</v>
      </c>
      <c r="B104" s="128" t="s">
        <v>254</v>
      </c>
      <c r="C104" s="128" t="s">
        <v>255</v>
      </c>
      <c r="D104" s="130">
        <v>37</v>
      </c>
      <c r="E104" s="130">
        <v>3</v>
      </c>
      <c r="F104" s="132">
        <v>41965</v>
      </c>
      <c r="G104" s="132">
        <v>42099</v>
      </c>
      <c r="H104" s="118">
        <v>133</v>
      </c>
    </row>
    <row r="105" spans="1:8">
      <c r="A105" s="138" t="s">
        <v>161</v>
      </c>
      <c r="B105" s="128" t="s">
        <v>254</v>
      </c>
      <c r="C105" s="128" t="s">
        <v>255</v>
      </c>
      <c r="D105" s="130">
        <v>17</v>
      </c>
      <c r="E105" s="130">
        <v>3</v>
      </c>
      <c r="F105" s="132">
        <v>41958</v>
      </c>
      <c r="G105" s="132">
        <v>42099</v>
      </c>
      <c r="H105" s="118">
        <v>140</v>
      </c>
    </row>
    <row r="106" spans="1:8">
      <c r="A106" s="138" t="s">
        <v>162</v>
      </c>
      <c r="B106" s="128" t="s">
        <v>256</v>
      </c>
      <c r="C106" s="128" t="s">
        <v>250</v>
      </c>
      <c r="D106" s="130">
        <v>32</v>
      </c>
      <c r="E106" s="130">
        <v>2</v>
      </c>
      <c r="F106" s="132">
        <v>41930</v>
      </c>
      <c r="G106" s="132">
        <v>42100</v>
      </c>
      <c r="H106" s="118">
        <v>168</v>
      </c>
    </row>
    <row r="107" spans="1:8">
      <c r="A107" s="138" t="s">
        <v>163</v>
      </c>
      <c r="B107" s="128" t="s">
        <v>256</v>
      </c>
      <c r="C107" s="128" t="s">
        <v>250</v>
      </c>
      <c r="D107" s="130">
        <v>34</v>
      </c>
      <c r="E107" s="130">
        <v>5</v>
      </c>
      <c r="F107" s="132">
        <v>41930</v>
      </c>
      <c r="G107" s="132">
        <v>42100</v>
      </c>
      <c r="H107" s="118">
        <v>168</v>
      </c>
    </row>
    <row r="108" spans="1:8">
      <c r="A108" s="138" t="s">
        <v>164</v>
      </c>
      <c r="B108" s="128"/>
      <c r="C108" s="128" t="s">
        <v>250</v>
      </c>
      <c r="D108" s="130">
        <v>19</v>
      </c>
      <c r="E108" s="130">
        <v>2</v>
      </c>
      <c r="F108" s="132">
        <v>41958</v>
      </c>
      <c r="G108" s="132">
        <v>42111</v>
      </c>
      <c r="H108" s="118">
        <v>152</v>
      </c>
    </row>
    <row r="109" spans="1:8">
      <c r="A109" s="138" t="s">
        <v>165</v>
      </c>
      <c r="B109" s="128"/>
      <c r="C109" s="128" t="s">
        <v>250</v>
      </c>
      <c r="D109" s="130">
        <v>20</v>
      </c>
      <c r="E109" s="130">
        <v>6</v>
      </c>
      <c r="F109" s="132">
        <v>41958</v>
      </c>
      <c r="G109" s="132">
        <v>42103</v>
      </c>
      <c r="H109" s="131">
        <v>144</v>
      </c>
    </row>
    <row r="110" spans="1:8">
      <c r="A110" s="138" t="s">
        <v>166</v>
      </c>
      <c r="B110" s="128"/>
      <c r="C110" s="128"/>
      <c r="D110" s="130"/>
      <c r="E110" s="130"/>
      <c r="F110" s="132"/>
      <c r="G110" s="132"/>
      <c r="H110" s="118">
        <v>0</v>
      </c>
    </row>
    <row r="111" spans="1:8">
      <c r="A111" s="138" t="s">
        <v>167</v>
      </c>
      <c r="B111" s="128"/>
      <c r="C111" s="128"/>
      <c r="D111" s="130"/>
      <c r="E111" s="130"/>
      <c r="F111" s="132"/>
      <c r="G111" s="132"/>
      <c r="H111" s="118">
        <v>0</v>
      </c>
    </row>
    <row r="112" spans="1:8">
      <c r="A112" s="138" t="s">
        <v>168</v>
      </c>
      <c r="B112" s="128"/>
      <c r="C112" s="128"/>
      <c r="D112" s="130"/>
      <c r="E112" s="130"/>
      <c r="F112" s="132"/>
      <c r="G112" s="132"/>
      <c r="H112" s="118">
        <v>0</v>
      </c>
    </row>
    <row r="113" spans="1:8">
      <c r="A113" s="138" t="s">
        <v>169</v>
      </c>
      <c r="B113" s="128"/>
      <c r="C113" s="128" t="s">
        <v>253</v>
      </c>
      <c r="D113" s="130">
        <v>21</v>
      </c>
      <c r="E113" s="130">
        <v>5</v>
      </c>
      <c r="F113" s="132">
        <v>41945</v>
      </c>
      <c r="G113" s="132">
        <v>42102</v>
      </c>
      <c r="H113" s="118">
        <v>156</v>
      </c>
    </row>
    <row r="114" spans="1:8">
      <c r="A114" s="138" t="s">
        <v>170</v>
      </c>
      <c r="B114" s="128"/>
      <c r="C114" s="128" t="s">
        <v>243</v>
      </c>
      <c r="D114" s="130">
        <v>40</v>
      </c>
      <c r="E114" s="130">
        <v>4</v>
      </c>
      <c r="F114" s="132">
        <v>41958</v>
      </c>
      <c r="G114" s="132">
        <v>42113</v>
      </c>
      <c r="H114" s="118">
        <v>154</v>
      </c>
    </row>
    <row r="115" spans="1:8">
      <c r="A115" s="138" t="s">
        <v>171</v>
      </c>
      <c r="B115" s="128"/>
      <c r="C115" s="128" t="s">
        <v>243</v>
      </c>
      <c r="D115" s="130">
        <v>18</v>
      </c>
      <c r="E115" s="130">
        <v>2</v>
      </c>
      <c r="F115" s="132">
        <v>41949</v>
      </c>
      <c r="G115" s="132">
        <v>42110</v>
      </c>
      <c r="H115" s="118">
        <v>160</v>
      </c>
    </row>
    <row r="116" spans="1:8">
      <c r="A116" s="138" t="s">
        <v>172</v>
      </c>
      <c r="B116" s="128"/>
      <c r="C116" s="128"/>
      <c r="D116" s="130"/>
      <c r="E116" s="130"/>
      <c r="F116" s="132"/>
      <c r="G116" s="132"/>
      <c r="H116" s="118">
        <v>0</v>
      </c>
    </row>
    <row r="117" spans="1:8">
      <c r="A117" s="138" t="s">
        <v>173</v>
      </c>
      <c r="B117" s="128" t="s">
        <v>256</v>
      </c>
      <c r="C117" s="128" t="s">
        <v>250</v>
      </c>
      <c r="D117" s="130">
        <v>20</v>
      </c>
      <c r="E117" s="130">
        <v>4</v>
      </c>
      <c r="F117" s="132">
        <v>41930</v>
      </c>
      <c r="G117" s="132">
        <v>42100</v>
      </c>
      <c r="H117" s="118">
        <v>168</v>
      </c>
    </row>
    <row r="118" spans="1:8">
      <c r="A118" s="138" t="s">
        <v>174</v>
      </c>
      <c r="B118" s="128" t="s">
        <v>257</v>
      </c>
      <c r="C118" s="128" t="s">
        <v>250</v>
      </c>
      <c r="D118" s="130">
        <v>31</v>
      </c>
      <c r="E118" s="130">
        <v>10</v>
      </c>
      <c r="F118" s="132">
        <v>41951</v>
      </c>
      <c r="G118" s="132">
        <v>42093</v>
      </c>
      <c r="H118" s="131">
        <v>142</v>
      </c>
    </row>
    <row r="119" spans="1:8">
      <c r="A119" s="138" t="s">
        <v>175</v>
      </c>
      <c r="B119" s="128"/>
      <c r="C119" s="128" t="s">
        <v>250</v>
      </c>
      <c r="D119" s="130">
        <v>24</v>
      </c>
      <c r="E119" s="130">
        <v>5</v>
      </c>
      <c r="F119" s="132">
        <v>41973</v>
      </c>
      <c r="G119" s="132">
        <v>42102</v>
      </c>
      <c r="H119" s="118">
        <v>128</v>
      </c>
    </row>
    <row r="120" spans="1:8">
      <c r="A120" s="138" t="s">
        <v>176</v>
      </c>
      <c r="B120" s="128"/>
      <c r="C120" s="128"/>
      <c r="D120" s="130"/>
      <c r="E120" s="130"/>
      <c r="F120" s="132"/>
      <c r="G120" s="132"/>
      <c r="H120" s="118">
        <v>0</v>
      </c>
    </row>
    <row r="121" spans="1:8">
      <c r="A121" s="138" t="s">
        <v>177</v>
      </c>
      <c r="B121" s="128" t="s">
        <v>258</v>
      </c>
      <c r="C121" s="128" t="s">
        <v>250</v>
      </c>
      <c r="D121" s="130">
        <v>36</v>
      </c>
      <c r="E121" s="130">
        <v>28</v>
      </c>
      <c r="F121" s="132">
        <v>41966</v>
      </c>
      <c r="G121" s="132">
        <v>42106</v>
      </c>
      <c r="H121" s="118">
        <v>139</v>
      </c>
    </row>
    <row r="122" spans="1:8">
      <c r="A122" s="138" t="s">
        <v>178</v>
      </c>
      <c r="B122" s="128"/>
      <c r="C122" s="128"/>
      <c r="D122" s="130"/>
      <c r="E122" s="130"/>
      <c r="F122" s="132"/>
      <c r="G122" s="132"/>
      <c r="H122" s="118">
        <v>0</v>
      </c>
    </row>
    <row r="123" spans="1:8">
      <c r="A123" s="138" t="s">
        <v>179</v>
      </c>
      <c r="B123" s="128"/>
      <c r="C123" s="128"/>
      <c r="D123" s="130"/>
      <c r="E123" s="130"/>
      <c r="F123" s="132"/>
      <c r="G123" s="132"/>
      <c r="H123" s="118">
        <v>0</v>
      </c>
    </row>
    <row r="124" spans="1:8">
      <c r="A124" s="138" t="s">
        <v>180</v>
      </c>
      <c r="B124" s="128"/>
      <c r="C124" s="128"/>
      <c r="D124" s="130"/>
      <c r="E124" s="130"/>
      <c r="F124" s="132"/>
      <c r="G124" s="132"/>
      <c r="H124" s="118">
        <v>0</v>
      </c>
    </row>
    <row r="125" spans="1:8">
      <c r="A125" s="138" t="s">
        <v>181</v>
      </c>
      <c r="B125" s="128"/>
      <c r="C125" s="128" t="s">
        <v>253</v>
      </c>
      <c r="D125" s="130">
        <v>34</v>
      </c>
      <c r="E125" s="130">
        <v>5</v>
      </c>
      <c r="F125" s="132">
        <v>41951</v>
      </c>
      <c r="G125" s="132">
        <v>42094</v>
      </c>
      <c r="H125" s="139">
        <v>143</v>
      </c>
    </row>
    <row r="126" spans="1:8">
      <c r="A126" s="138" t="s">
        <v>182</v>
      </c>
      <c r="B126" s="128" t="s">
        <v>259</v>
      </c>
      <c r="C126" s="128" t="s">
        <v>253</v>
      </c>
      <c r="D126" s="130">
        <v>21</v>
      </c>
      <c r="E126" s="130">
        <v>3</v>
      </c>
      <c r="F126" s="132">
        <v>41938</v>
      </c>
      <c r="G126" s="132">
        <v>42104</v>
      </c>
      <c r="H126" s="139">
        <v>164</v>
      </c>
    </row>
    <row r="127" spans="1:8">
      <c r="A127" s="138" t="s">
        <v>183</v>
      </c>
      <c r="B127" s="128"/>
      <c r="C127" s="128"/>
      <c r="D127" s="130"/>
      <c r="E127" s="130"/>
      <c r="F127" s="132"/>
      <c r="G127" s="132"/>
      <c r="H127" s="139">
        <v>0</v>
      </c>
    </row>
    <row r="128" spans="1:8">
      <c r="A128" s="138" t="s">
        <v>184</v>
      </c>
      <c r="B128" s="128" t="s">
        <v>260</v>
      </c>
      <c r="C128" s="128" t="s">
        <v>255</v>
      </c>
      <c r="D128" s="130">
        <v>30</v>
      </c>
      <c r="E128" s="130">
        <v>1</v>
      </c>
      <c r="F128" s="132">
        <v>41945</v>
      </c>
      <c r="G128" s="132">
        <v>42097</v>
      </c>
      <c r="H128" s="139">
        <v>151</v>
      </c>
    </row>
    <row r="129" spans="1:8">
      <c r="A129" s="138" t="s">
        <v>185</v>
      </c>
      <c r="B129" s="128" t="s">
        <v>260</v>
      </c>
      <c r="C129" s="128" t="s">
        <v>255</v>
      </c>
      <c r="D129" s="130">
        <v>29</v>
      </c>
      <c r="E129" s="130">
        <v>1</v>
      </c>
      <c r="F129" s="132">
        <v>41959</v>
      </c>
      <c r="G129" s="132">
        <v>42106</v>
      </c>
      <c r="H129" s="139">
        <v>146</v>
      </c>
    </row>
    <row r="130" spans="1:8">
      <c r="A130" s="138" t="s">
        <v>186</v>
      </c>
      <c r="B130" s="128" t="s">
        <v>232</v>
      </c>
      <c r="C130" s="128" t="s">
        <v>250</v>
      </c>
      <c r="D130" s="130">
        <v>21</v>
      </c>
      <c r="E130" s="130">
        <v>3</v>
      </c>
      <c r="F130" s="132">
        <v>41945</v>
      </c>
      <c r="G130" s="132">
        <v>42092</v>
      </c>
      <c r="H130" s="139">
        <v>147</v>
      </c>
    </row>
    <row r="131" spans="1:8">
      <c r="A131" s="138" t="s">
        <v>187</v>
      </c>
      <c r="B131" s="128"/>
      <c r="C131" s="128"/>
      <c r="D131" s="130"/>
      <c r="E131" s="130"/>
      <c r="F131" s="132"/>
      <c r="G131" s="132"/>
      <c r="H131" s="139">
        <v>0</v>
      </c>
    </row>
    <row r="132" spans="1:8">
      <c r="A132" s="138" t="s">
        <v>188</v>
      </c>
      <c r="B132" s="128"/>
      <c r="C132" s="128"/>
      <c r="D132" s="130"/>
      <c r="E132" s="130"/>
      <c r="F132" s="132"/>
      <c r="G132" s="132"/>
      <c r="H132" s="139">
        <v>0</v>
      </c>
    </row>
    <row r="133" spans="1:8">
      <c r="A133" s="138" t="s">
        <v>189</v>
      </c>
      <c r="B133" s="128"/>
      <c r="C133" s="128"/>
      <c r="D133" s="130"/>
      <c r="E133" s="130"/>
      <c r="F133" s="132"/>
      <c r="G133" s="132"/>
      <c r="H133" s="139">
        <v>0</v>
      </c>
    </row>
    <row r="134" spans="1:8">
      <c r="A134" s="138" t="s">
        <v>190</v>
      </c>
      <c r="B134" s="128"/>
      <c r="C134" s="128"/>
      <c r="D134" s="130"/>
      <c r="E134" s="130"/>
      <c r="F134" s="132"/>
      <c r="G134" s="132"/>
      <c r="H134" s="139">
        <v>0</v>
      </c>
    </row>
    <row r="135" spans="1:8">
      <c r="A135" s="138" t="s">
        <v>191</v>
      </c>
      <c r="B135" s="128"/>
      <c r="C135" s="128"/>
      <c r="D135" s="130"/>
      <c r="E135" s="130"/>
      <c r="F135" s="132"/>
      <c r="G135" s="132"/>
      <c r="H135" s="139">
        <v>0</v>
      </c>
    </row>
    <row r="136" spans="1:8">
      <c r="A136" s="138" t="s">
        <v>192</v>
      </c>
      <c r="B136" s="128"/>
      <c r="C136" s="128"/>
      <c r="D136" s="130"/>
      <c r="E136" s="130"/>
      <c r="F136" s="132"/>
      <c r="G136" s="132"/>
      <c r="H136" s="139">
        <v>0</v>
      </c>
    </row>
    <row r="137" spans="1:8">
      <c r="A137" s="138" t="s">
        <v>193</v>
      </c>
      <c r="B137" s="128"/>
      <c r="C137" s="128" t="s">
        <v>247</v>
      </c>
      <c r="D137" s="130">
        <v>40</v>
      </c>
      <c r="E137" s="130">
        <v>2</v>
      </c>
      <c r="F137" s="132">
        <v>41941</v>
      </c>
      <c r="G137" s="132">
        <v>42103</v>
      </c>
      <c r="H137" s="139">
        <v>160</v>
      </c>
    </row>
    <row r="138" spans="1:8">
      <c r="A138" s="138" t="s">
        <v>194</v>
      </c>
      <c r="B138" s="128"/>
      <c r="C138" s="128" t="s">
        <v>247</v>
      </c>
      <c r="D138" s="130">
        <v>40</v>
      </c>
      <c r="E138" s="130">
        <v>6</v>
      </c>
      <c r="F138" s="132">
        <v>41947</v>
      </c>
      <c r="G138" s="132">
        <v>42112</v>
      </c>
      <c r="H138" s="139">
        <v>164</v>
      </c>
    </row>
    <row r="139" spans="1:8">
      <c r="A139" s="138" t="s">
        <v>195</v>
      </c>
      <c r="B139" s="128"/>
      <c r="C139" s="128"/>
      <c r="D139" s="130"/>
      <c r="E139" s="130"/>
      <c r="F139" s="132"/>
      <c r="G139" s="132"/>
      <c r="H139" s="139">
        <v>0</v>
      </c>
    </row>
    <row r="140" spans="1:8">
      <c r="A140" s="138" t="s">
        <v>196</v>
      </c>
      <c r="B140" s="128"/>
      <c r="C140" s="128"/>
      <c r="D140" s="130"/>
      <c r="E140" s="130"/>
      <c r="F140" s="132"/>
      <c r="G140" s="132"/>
      <c r="H140" s="139">
        <v>0</v>
      </c>
    </row>
    <row r="141" spans="1:8">
      <c r="A141" s="138" t="s">
        <v>197</v>
      </c>
      <c r="B141" s="128"/>
      <c r="C141" s="128"/>
      <c r="D141" s="130"/>
      <c r="E141" s="130"/>
      <c r="F141" s="132"/>
      <c r="G141" s="132"/>
      <c r="H141" s="139">
        <v>0</v>
      </c>
    </row>
    <row r="142" spans="1:8">
      <c r="A142" s="138" t="s">
        <v>198</v>
      </c>
      <c r="B142" s="128"/>
      <c r="C142" s="128" t="s">
        <v>246</v>
      </c>
      <c r="D142" s="130">
        <v>19</v>
      </c>
      <c r="E142" s="130">
        <v>10</v>
      </c>
      <c r="F142" s="132">
        <v>41946</v>
      </c>
      <c r="G142" s="132">
        <v>42109</v>
      </c>
      <c r="H142" s="139">
        <v>162</v>
      </c>
    </row>
    <row r="143" spans="1:8">
      <c r="A143" s="138" t="s">
        <v>199</v>
      </c>
      <c r="B143" s="128"/>
      <c r="C143" s="128"/>
      <c r="D143" s="130"/>
      <c r="E143" s="130"/>
      <c r="F143" s="132"/>
      <c r="G143" s="132"/>
      <c r="H143" s="139">
        <v>0</v>
      </c>
    </row>
    <row r="144" spans="1:8">
      <c r="A144" s="138" t="s">
        <v>200</v>
      </c>
      <c r="B144" s="128"/>
      <c r="C144" s="128" t="s">
        <v>246</v>
      </c>
      <c r="D144" s="130">
        <v>24</v>
      </c>
      <c r="E144" s="130">
        <v>8</v>
      </c>
      <c r="F144" s="132">
        <v>41977</v>
      </c>
      <c r="G144" s="132">
        <v>42106</v>
      </c>
      <c r="H144" s="139">
        <v>128</v>
      </c>
    </row>
    <row r="145" spans="1:8">
      <c r="A145" s="138" t="s">
        <v>201</v>
      </c>
      <c r="B145" s="128"/>
      <c r="C145" s="128"/>
      <c r="D145" s="130"/>
      <c r="E145" s="130"/>
      <c r="F145" s="132"/>
      <c r="G145" s="132"/>
      <c r="H145" s="139">
        <v>0</v>
      </c>
    </row>
    <row r="146" spans="1:8">
      <c r="A146" s="138" t="s">
        <v>202</v>
      </c>
      <c r="B146" s="128"/>
      <c r="C146" s="128" t="s">
        <v>247</v>
      </c>
      <c r="D146" s="130">
        <v>33</v>
      </c>
      <c r="E146" s="130">
        <v>3</v>
      </c>
      <c r="F146" s="132">
        <v>41937</v>
      </c>
      <c r="G146" s="132">
        <v>42097</v>
      </c>
      <c r="H146" s="139">
        <v>158</v>
      </c>
    </row>
    <row r="147" spans="1:8">
      <c r="A147" s="138" t="s">
        <v>203</v>
      </c>
      <c r="B147" s="128"/>
      <c r="C147" s="128" t="s">
        <v>247</v>
      </c>
      <c r="D147" s="130">
        <v>40</v>
      </c>
      <c r="E147" s="130">
        <v>6</v>
      </c>
      <c r="F147" s="132">
        <v>41910</v>
      </c>
      <c r="G147" s="132">
        <v>42105</v>
      </c>
      <c r="H147" s="139">
        <v>193</v>
      </c>
    </row>
    <row r="148" spans="1:8">
      <c r="A148" s="138" t="s">
        <v>204</v>
      </c>
      <c r="B148" s="128" t="s">
        <v>242</v>
      </c>
      <c r="C148" s="128" t="s">
        <v>243</v>
      </c>
      <c r="D148" s="130">
        <v>26</v>
      </c>
      <c r="E148" s="130">
        <v>11</v>
      </c>
      <c r="F148" s="132">
        <v>41965</v>
      </c>
      <c r="G148" s="132">
        <v>42110</v>
      </c>
      <c r="H148" s="139">
        <v>144</v>
      </c>
    </row>
    <row r="149" spans="1:8">
      <c r="A149" s="138" t="s">
        <v>205</v>
      </c>
      <c r="B149" s="128" t="s">
        <v>261</v>
      </c>
      <c r="C149" s="128" t="s">
        <v>246</v>
      </c>
      <c r="D149" s="130">
        <v>39</v>
      </c>
      <c r="E149" s="130">
        <v>13</v>
      </c>
      <c r="F149" s="132">
        <v>41972</v>
      </c>
      <c r="G149" s="132">
        <v>42101</v>
      </c>
      <c r="H149" s="139">
        <v>128</v>
      </c>
    </row>
    <row r="150" spans="1:8">
      <c r="A150" s="138" t="s">
        <v>206</v>
      </c>
      <c r="B150" s="128" t="s">
        <v>262</v>
      </c>
      <c r="C150" s="128" t="s">
        <v>246</v>
      </c>
      <c r="D150" s="130">
        <v>40</v>
      </c>
      <c r="E150" s="130">
        <v>12</v>
      </c>
      <c r="F150" s="132">
        <v>41951</v>
      </c>
      <c r="G150" s="132">
        <v>42105</v>
      </c>
      <c r="H150" s="139">
        <v>153</v>
      </c>
    </row>
    <row r="151" spans="1:8">
      <c r="A151" s="138" t="s">
        <v>207</v>
      </c>
      <c r="B151" s="128"/>
      <c r="C151" s="128" t="s">
        <v>247</v>
      </c>
      <c r="D151" s="130">
        <v>33</v>
      </c>
      <c r="E151" s="130">
        <v>16</v>
      </c>
      <c r="F151" s="132">
        <v>41937</v>
      </c>
      <c r="G151" s="132">
        <v>42094</v>
      </c>
      <c r="H151" s="139">
        <v>156</v>
      </c>
    </row>
    <row r="152" spans="1:8">
      <c r="A152" s="138" t="s">
        <v>208</v>
      </c>
      <c r="B152" s="128"/>
      <c r="C152" s="128" t="s">
        <v>247</v>
      </c>
      <c r="D152" s="130">
        <v>30</v>
      </c>
      <c r="E152" s="130">
        <v>2</v>
      </c>
      <c r="F152" s="132">
        <v>41910</v>
      </c>
      <c r="G152" s="132">
        <v>42100</v>
      </c>
      <c r="H152" s="139">
        <v>188</v>
      </c>
    </row>
    <row r="153" spans="1:8">
      <c r="A153" s="138" t="s">
        <v>209</v>
      </c>
      <c r="B153" s="128"/>
      <c r="C153" s="128"/>
      <c r="D153" s="130"/>
      <c r="E153" s="130"/>
      <c r="F153" s="132"/>
      <c r="G153" s="132"/>
      <c r="H153" s="13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Resultat</vt:lpstr>
      <vt:lpstr>Dataunderlag</vt:lpstr>
      <vt:lpstr>Blad1</vt:lpstr>
    </vt:vector>
  </TitlesOfParts>
  <Company>LST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Karlsson</dc:creator>
  <cp:lastModifiedBy>johan.melander</cp:lastModifiedBy>
  <dcterms:created xsi:type="dcterms:W3CDTF">2014-10-29T08:22:21Z</dcterms:created>
  <dcterms:modified xsi:type="dcterms:W3CDTF">2015-05-18T10:38:21Z</dcterms:modified>
</cp:coreProperties>
</file>